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ACKSTATION\Energouchet\ИнвестПрограмма\ЭПС 2025-2029\Расчет объемов финансовых потребностей\"/>
    </mc:Choice>
  </mc:AlternateContent>
  <bookViews>
    <workbookView xWindow="-120" yWindow="-120" windowWidth="29040" windowHeight="15840"/>
  </bookViews>
  <sheets>
    <sheet name="Смета 12 гр. по ФЕР" sheetId="8" r:id="rId1"/>
    <sheet name="Source" sheetId="1" r:id="rId2"/>
    <sheet name="SourceObSm" sheetId="2" r:id="rId3"/>
    <sheet name="SmtRes" sheetId="3" r:id="rId4"/>
    <sheet name="EtalonRes" sheetId="4" r:id="rId5"/>
    <sheet name="SrcPoprs" sheetId="5" r:id="rId6"/>
    <sheet name="SrcKA" sheetId="6" r:id="rId7"/>
  </sheets>
  <definedNames>
    <definedName name="_xlnm.Print_Titles" localSheetId="0">'Смета 12 гр. по ФЕР'!$49:$49</definedName>
    <definedName name="_xlnm.Print_Area" localSheetId="0">'Смета 12 гр. по ФЕР'!$A$1:$L$438</definedName>
  </definedNames>
  <calcPr calcId="152511"/>
</workbook>
</file>

<file path=xl/calcChain.xml><?xml version="1.0" encoding="utf-8"?>
<calcChain xmlns="http://schemas.openxmlformats.org/spreadsheetml/2006/main">
  <c r="J425" i="8" l="1"/>
  <c r="J426" i="8" s="1"/>
  <c r="J427" i="8" s="1"/>
  <c r="F15" i="8" l="1"/>
  <c r="F13" i="8"/>
  <c r="F7" i="8"/>
  <c r="CO5" i="8"/>
  <c r="F5" i="8"/>
  <c r="A2" i="8"/>
  <c r="AF419" i="8"/>
  <c r="AF389" i="8"/>
  <c r="AF359" i="8"/>
  <c r="AF323" i="8"/>
  <c r="AF275" i="8"/>
  <c r="AF263" i="8"/>
  <c r="I436" i="8"/>
  <c r="I433" i="8"/>
  <c r="D436" i="8"/>
  <c r="D433" i="8"/>
  <c r="C427" i="8"/>
  <c r="C426" i="8"/>
  <c r="I42" i="8"/>
  <c r="I41" i="8"/>
  <c r="G41" i="8" s="1"/>
  <c r="I40" i="8"/>
  <c r="I39" i="8"/>
  <c r="I38" i="8"/>
  <c r="I37" i="8"/>
  <c r="A421" i="8"/>
  <c r="A419" i="8"/>
  <c r="L417" i="8"/>
  <c r="Q417" i="8" s="1"/>
  <c r="Y417" i="8"/>
  <c r="X417" i="8"/>
  <c r="W417" i="8"/>
  <c r="L416" i="8"/>
  <c r="G416" i="8"/>
  <c r="E416" i="8"/>
  <c r="J415" i="8"/>
  <c r="E415" i="8"/>
  <c r="J414" i="8"/>
  <c r="E414" i="8"/>
  <c r="K413" i="8"/>
  <c r="J413" i="8"/>
  <c r="H413" i="8"/>
  <c r="G413" i="8"/>
  <c r="F413" i="8"/>
  <c r="V412" i="8"/>
  <c r="K415" i="8" s="1"/>
  <c r="T412" i="8"/>
  <c r="K414" i="8" s="1"/>
  <c r="U412" i="8"/>
  <c r="H415" i="8" s="1"/>
  <c r="S412" i="8"/>
  <c r="H414" i="8" s="1"/>
  <c r="F412" i="8"/>
  <c r="E412" i="8"/>
  <c r="D412" i="8"/>
  <c r="I412" i="8"/>
  <c r="C412" i="8"/>
  <c r="L411" i="8"/>
  <c r="Q411" i="8" s="1"/>
  <c r="Y411" i="8"/>
  <c r="X411" i="8"/>
  <c r="W411" i="8"/>
  <c r="L410" i="8"/>
  <c r="G410" i="8"/>
  <c r="E410" i="8"/>
  <c r="J409" i="8"/>
  <c r="E409" i="8"/>
  <c r="J408" i="8"/>
  <c r="E408" i="8"/>
  <c r="K407" i="8"/>
  <c r="J407" i="8"/>
  <c r="H407" i="8"/>
  <c r="G407" i="8"/>
  <c r="F407" i="8"/>
  <c r="V406" i="8"/>
  <c r="K409" i="8" s="1"/>
  <c r="T406" i="8"/>
  <c r="K408" i="8" s="1"/>
  <c r="U406" i="8"/>
  <c r="H409" i="8" s="1"/>
  <c r="S406" i="8"/>
  <c r="H408" i="8" s="1"/>
  <c r="F406" i="8"/>
  <c r="E406" i="8"/>
  <c r="D406" i="8"/>
  <c r="I406" i="8"/>
  <c r="C406" i="8"/>
  <c r="L405" i="8"/>
  <c r="Q405" i="8" s="1"/>
  <c r="Y405" i="8"/>
  <c r="X405" i="8"/>
  <c r="W405" i="8"/>
  <c r="L404" i="8"/>
  <c r="G404" i="8"/>
  <c r="E404" i="8"/>
  <c r="J403" i="8"/>
  <c r="E403" i="8"/>
  <c r="J402" i="8"/>
  <c r="E402" i="8"/>
  <c r="K401" i="8"/>
  <c r="J401" i="8"/>
  <c r="H401" i="8"/>
  <c r="R401" i="8" s="1"/>
  <c r="G401" i="8"/>
  <c r="F401" i="8"/>
  <c r="V400" i="8"/>
  <c r="K403" i="8" s="1"/>
  <c r="T400" i="8"/>
  <c r="K402" i="8" s="1"/>
  <c r="U400" i="8"/>
  <c r="H403" i="8" s="1"/>
  <c r="S400" i="8"/>
  <c r="H402" i="8" s="1"/>
  <c r="F400" i="8"/>
  <c r="E400" i="8"/>
  <c r="D400" i="8"/>
  <c r="I400" i="8"/>
  <c r="C400" i="8"/>
  <c r="L399" i="8"/>
  <c r="Q399" i="8" s="1"/>
  <c r="Y399" i="8"/>
  <c r="X399" i="8"/>
  <c r="W399" i="8"/>
  <c r="L398" i="8"/>
  <c r="G398" i="8"/>
  <c r="E398" i="8"/>
  <c r="J397" i="8"/>
  <c r="E397" i="8"/>
  <c r="J396" i="8"/>
  <c r="E396" i="8"/>
  <c r="K395" i="8"/>
  <c r="J395" i="8"/>
  <c r="H395" i="8"/>
  <c r="G395" i="8"/>
  <c r="F395" i="8"/>
  <c r="V394" i="8"/>
  <c r="K397" i="8" s="1"/>
  <c r="T394" i="8"/>
  <c r="K396" i="8" s="1"/>
  <c r="U394" i="8"/>
  <c r="H397" i="8" s="1"/>
  <c r="S394" i="8"/>
  <c r="H396" i="8" s="1"/>
  <c r="F394" i="8"/>
  <c r="E394" i="8"/>
  <c r="D394" i="8"/>
  <c r="I394" i="8"/>
  <c r="C394" i="8"/>
  <c r="A393" i="8"/>
  <c r="A389" i="8"/>
  <c r="L387" i="8"/>
  <c r="Q387" i="8" s="1"/>
  <c r="Y387" i="8"/>
  <c r="X387" i="8"/>
  <c r="W387" i="8"/>
  <c r="L386" i="8"/>
  <c r="G386" i="8"/>
  <c r="E386" i="8"/>
  <c r="J385" i="8"/>
  <c r="E385" i="8"/>
  <c r="J384" i="8"/>
  <c r="E384" i="8"/>
  <c r="K383" i="8"/>
  <c r="J383" i="8"/>
  <c r="H383" i="8"/>
  <c r="R383" i="8" s="1"/>
  <c r="G383" i="8"/>
  <c r="F383" i="8"/>
  <c r="V382" i="8"/>
  <c r="K385" i="8" s="1"/>
  <c r="T382" i="8"/>
  <c r="K384" i="8" s="1"/>
  <c r="U382" i="8"/>
  <c r="H385" i="8" s="1"/>
  <c r="S382" i="8"/>
  <c r="H384" i="8" s="1"/>
  <c r="F382" i="8"/>
  <c r="E382" i="8"/>
  <c r="D382" i="8"/>
  <c r="I382" i="8"/>
  <c r="C382" i="8"/>
  <c r="L381" i="8"/>
  <c r="Q381" i="8" s="1"/>
  <c r="Y381" i="8"/>
  <c r="X381" i="8"/>
  <c r="W381" i="8"/>
  <c r="L380" i="8"/>
  <c r="G380" i="8"/>
  <c r="E380" i="8"/>
  <c r="J379" i="8"/>
  <c r="E379" i="8"/>
  <c r="J378" i="8"/>
  <c r="E378" i="8"/>
  <c r="K377" i="8"/>
  <c r="J377" i="8"/>
  <c r="H377" i="8"/>
  <c r="R377" i="8" s="1"/>
  <c r="G377" i="8"/>
  <c r="F377" i="8"/>
  <c r="V376" i="8"/>
  <c r="K379" i="8" s="1"/>
  <c r="T376" i="8"/>
  <c r="K378" i="8" s="1"/>
  <c r="U376" i="8"/>
  <c r="H379" i="8" s="1"/>
  <c r="S376" i="8"/>
  <c r="H378" i="8" s="1"/>
  <c r="F376" i="8"/>
  <c r="E376" i="8"/>
  <c r="D376" i="8"/>
  <c r="I376" i="8"/>
  <c r="C376" i="8"/>
  <c r="L375" i="8"/>
  <c r="Q375" i="8" s="1"/>
  <c r="Y375" i="8"/>
  <c r="X375" i="8"/>
  <c r="W375" i="8"/>
  <c r="L374" i="8"/>
  <c r="G374" i="8"/>
  <c r="E374" i="8"/>
  <c r="J373" i="8"/>
  <c r="E373" i="8"/>
  <c r="J372" i="8"/>
  <c r="E372" i="8"/>
  <c r="K371" i="8"/>
  <c r="J371" i="8"/>
  <c r="H371" i="8"/>
  <c r="R371" i="8" s="1"/>
  <c r="G371" i="8"/>
  <c r="F371" i="8"/>
  <c r="V370" i="8"/>
  <c r="K373" i="8" s="1"/>
  <c r="T370" i="8"/>
  <c r="K372" i="8" s="1"/>
  <c r="U370" i="8"/>
  <c r="H373" i="8" s="1"/>
  <c r="S370" i="8"/>
  <c r="H372" i="8" s="1"/>
  <c r="F370" i="8"/>
  <c r="E370" i="8"/>
  <c r="D370" i="8"/>
  <c r="I370" i="8"/>
  <c r="C370" i="8"/>
  <c r="L369" i="8"/>
  <c r="Q369" i="8" s="1"/>
  <c r="Y369" i="8"/>
  <c r="X369" i="8"/>
  <c r="W369" i="8"/>
  <c r="L368" i="8"/>
  <c r="G368" i="8"/>
  <c r="E368" i="8"/>
  <c r="J367" i="8"/>
  <c r="E367" i="8"/>
  <c r="J366" i="8"/>
  <c r="E366" i="8"/>
  <c r="K365" i="8"/>
  <c r="J365" i="8"/>
  <c r="H365" i="8"/>
  <c r="R365" i="8" s="1"/>
  <c r="G365" i="8"/>
  <c r="F365" i="8"/>
  <c r="V364" i="8"/>
  <c r="K367" i="8" s="1"/>
  <c r="T364" i="8"/>
  <c r="K366" i="8" s="1"/>
  <c r="U364" i="8"/>
  <c r="H367" i="8" s="1"/>
  <c r="S364" i="8"/>
  <c r="H366" i="8" s="1"/>
  <c r="F364" i="8"/>
  <c r="E364" i="8"/>
  <c r="D364" i="8"/>
  <c r="I364" i="8"/>
  <c r="C364" i="8"/>
  <c r="A363" i="8"/>
  <c r="A359" i="8"/>
  <c r="L357" i="8"/>
  <c r="Q357" i="8" s="1"/>
  <c r="Y357" i="8"/>
  <c r="X357" i="8"/>
  <c r="W357" i="8"/>
  <c r="L356" i="8"/>
  <c r="G356" i="8"/>
  <c r="E356" i="8"/>
  <c r="J355" i="8"/>
  <c r="E355" i="8"/>
  <c r="J354" i="8"/>
  <c r="E354" i="8"/>
  <c r="K353" i="8"/>
  <c r="J353" i="8"/>
  <c r="H353" i="8"/>
  <c r="G353" i="8"/>
  <c r="F353" i="8"/>
  <c r="V352" i="8"/>
  <c r="K355" i="8" s="1"/>
  <c r="T352" i="8"/>
  <c r="K354" i="8" s="1"/>
  <c r="U352" i="8"/>
  <c r="H355" i="8" s="1"/>
  <c r="S352" i="8"/>
  <c r="H354" i="8" s="1"/>
  <c r="F352" i="8"/>
  <c r="E352" i="8"/>
  <c r="D352" i="8"/>
  <c r="I352" i="8"/>
  <c r="C352" i="8"/>
  <c r="L351" i="8"/>
  <c r="Q351" i="8" s="1"/>
  <c r="Y351" i="8"/>
  <c r="X351" i="8"/>
  <c r="W351" i="8"/>
  <c r="L350" i="8"/>
  <c r="G350" i="8"/>
  <c r="E350" i="8"/>
  <c r="J349" i="8"/>
  <c r="E349" i="8"/>
  <c r="J348" i="8"/>
  <c r="E348" i="8"/>
  <c r="K347" i="8"/>
  <c r="J347" i="8"/>
  <c r="H347" i="8"/>
  <c r="R347" i="8" s="1"/>
  <c r="G347" i="8"/>
  <c r="F347" i="8"/>
  <c r="V346" i="8"/>
  <c r="K349" i="8" s="1"/>
  <c r="T346" i="8"/>
  <c r="K348" i="8" s="1"/>
  <c r="U346" i="8"/>
  <c r="H349" i="8" s="1"/>
  <c r="S346" i="8"/>
  <c r="H348" i="8" s="1"/>
  <c r="F346" i="8"/>
  <c r="E346" i="8"/>
  <c r="D346" i="8"/>
  <c r="I346" i="8"/>
  <c r="C346" i="8"/>
  <c r="L345" i="8"/>
  <c r="Q345" i="8" s="1"/>
  <c r="Y345" i="8"/>
  <c r="X345" i="8"/>
  <c r="W345" i="8"/>
  <c r="L344" i="8"/>
  <c r="G344" i="8"/>
  <c r="E344" i="8"/>
  <c r="J343" i="8"/>
  <c r="E343" i="8"/>
  <c r="J342" i="8"/>
  <c r="E342" i="8"/>
  <c r="K341" i="8"/>
  <c r="J341" i="8"/>
  <c r="H341" i="8"/>
  <c r="G341" i="8"/>
  <c r="F341" i="8"/>
  <c r="V340" i="8"/>
  <c r="K343" i="8" s="1"/>
  <c r="T340" i="8"/>
  <c r="K342" i="8" s="1"/>
  <c r="U340" i="8"/>
  <c r="H343" i="8" s="1"/>
  <c r="S340" i="8"/>
  <c r="H342" i="8" s="1"/>
  <c r="F340" i="8"/>
  <c r="E340" i="8"/>
  <c r="D340" i="8"/>
  <c r="I340" i="8"/>
  <c r="C340" i="8"/>
  <c r="L339" i="8"/>
  <c r="Q339" i="8" s="1"/>
  <c r="Y339" i="8"/>
  <c r="X339" i="8"/>
  <c r="W339" i="8"/>
  <c r="L338" i="8"/>
  <c r="G338" i="8"/>
  <c r="E338" i="8"/>
  <c r="J337" i="8"/>
  <c r="E337" i="8"/>
  <c r="J336" i="8"/>
  <c r="E336" i="8"/>
  <c r="K335" i="8"/>
  <c r="J335" i="8"/>
  <c r="H335" i="8"/>
  <c r="R335" i="8" s="1"/>
  <c r="G335" i="8"/>
  <c r="F335" i="8"/>
  <c r="V334" i="8"/>
  <c r="K337" i="8" s="1"/>
  <c r="T334" i="8"/>
  <c r="K336" i="8" s="1"/>
  <c r="U334" i="8"/>
  <c r="H337" i="8" s="1"/>
  <c r="S334" i="8"/>
  <c r="H336" i="8" s="1"/>
  <c r="F334" i="8"/>
  <c r="E334" i="8"/>
  <c r="D334" i="8"/>
  <c r="I334" i="8"/>
  <c r="C334" i="8"/>
  <c r="L333" i="8"/>
  <c r="Q333" i="8" s="1"/>
  <c r="Y333" i="8"/>
  <c r="X333" i="8"/>
  <c r="W333" i="8"/>
  <c r="L332" i="8"/>
  <c r="G332" i="8"/>
  <c r="E332" i="8"/>
  <c r="J331" i="8"/>
  <c r="E331" i="8"/>
  <c r="J330" i="8"/>
  <c r="E330" i="8"/>
  <c r="K329" i="8"/>
  <c r="J329" i="8"/>
  <c r="H329" i="8"/>
  <c r="G329" i="8"/>
  <c r="F329" i="8"/>
  <c r="V328" i="8"/>
  <c r="K331" i="8" s="1"/>
  <c r="T328" i="8"/>
  <c r="K330" i="8" s="1"/>
  <c r="U328" i="8"/>
  <c r="H331" i="8" s="1"/>
  <c r="S328" i="8"/>
  <c r="H330" i="8" s="1"/>
  <c r="F328" i="8"/>
  <c r="E328" i="8"/>
  <c r="D328" i="8"/>
  <c r="I328" i="8"/>
  <c r="C328" i="8"/>
  <c r="A327" i="8"/>
  <c r="A323" i="8"/>
  <c r="L321" i="8"/>
  <c r="Q321" i="8" s="1"/>
  <c r="Y321" i="8"/>
  <c r="X321" i="8"/>
  <c r="W321" i="8"/>
  <c r="L320" i="8"/>
  <c r="G320" i="8"/>
  <c r="E320" i="8"/>
  <c r="J319" i="8"/>
  <c r="E319" i="8"/>
  <c r="J318" i="8"/>
  <c r="E318" i="8"/>
  <c r="K317" i="8"/>
  <c r="J317" i="8"/>
  <c r="H317" i="8"/>
  <c r="R317" i="8" s="1"/>
  <c r="G317" i="8"/>
  <c r="F317" i="8"/>
  <c r="V316" i="8"/>
  <c r="K319" i="8" s="1"/>
  <c r="T316" i="8"/>
  <c r="K318" i="8" s="1"/>
  <c r="U316" i="8"/>
  <c r="H319" i="8" s="1"/>
  <c r="S316" i="8"/>
  <c r="H318" i="8" s="1"/>
  <c r="F316" i="8"/>
  <c r="E316" i="8"/>
  <c r="D316" i="8"/>
  <c r="I316" i="8"/>
  <c r="C316" i="8"/>
  <c r="L315" i="8"/>
  <c r="Q315" i="8" s="1"/>
  <c r="Y315" i="8"/>
  <c r="X315" i="8"/>
  <c r="W315" i="8"/>
  <c r="L314" i="8"/>
  <c r="G314" i="8"/>
  <c r="E314" i="8"/>
  <c r="J313" i="8"/>
  <c r="E313" i="8"/>
  <c r="J312" i="8"/>
  <c r="E312" i="8"/>
  <c r="K311" i="8"/>
  <c r="J311" i="8"/>
  <c r="H311" i="8"/>
  <c r="R311" i="8" s="1"/>
  <c r="G311" i="8"/>
  <c r="F311" i="8"/>
  <c r="V310" i="8"/>
  <c r="K313" i="8" s="1"/>
  <c r="T310" i="8"/>
  <c r="K312" i="8" s="1"/>
  <c r="U310" i="8"/>
  <c r="H313" i="8" s="1"/>
  <c r="S310" i="8"/>
  <c r="H312" i="8" s="1"/>
  <c r="F310" i="8"/>
  <c r="E310" i="8"/>
  <c r="D310" i="8"/>
  <c r="I310" i="8"/>
  <c r="C310" i="8"/>
  <c r="L309" i="8"/>
  <c r="Q309" i="8" s="1"/>
  <c r="Y309" i="8"/>
  <c r="X309" i="8"/>
  <c r="W309" i="8"/>
  <c r="L308" i="8"/>
  <c r="G308" i="8"/>
  <c r="E308" i="8"/>
  <c r="J307" i="8"/>
  <c r="E307" i="8"/>
  <c r="J306" i="8"/>
  <c r="E306" i="8"/>
  <c r="K305" i="8"/>
  <c r="J305" i="8"/>
  <c r="H305" i="8"/>
  <c r="R305" i="8" s="1"/>
  <c r="G305" i="8"/>
  <c r="F305" i="8"/>
  <c r="V304" i="8"/>
  <c r="K307" i="8" s="1"/>
  <c r="T304" i="8"/>
  <c r="K306" i="8" s="1"/>
  <c r="U304" i="8"/>
  <c r="H307" i="8" s="1"/>
  <c r="S304" i="8"/>
  <c r="H306" i="8" s="1"/>
  <c r="F304" i="8"/>
  <c r="E304" i="8"/>
  <c r="D304" i="8"/>
  <c r="I304" i="8"/>
  <c r="C304" i="8"/>
  <c r="L303" i="8"/>
  <c r="Q303" i="8" s="1"/>
  <c r="Y303" i="8"/>
  <c r="X303" i="8"/>
  <c r="W303" i="8"/>
  <c r="L302" i="8"/>
  <c r="G302" i="8"/>
  <c r="E302" i="8"/>
  <c r="J301" i="8"/>
  <c r="E301" i="8"/>
  <c r="J300" i="8"/>
  <c r="E300" i="8"/>
  <c r="K299" i="8"/>
  <c r="J299" i="8"/>
  <c r="H299" i="8"/>
  <c r="R299" i="8" s="1"/>
  <c r="G299" i="8"/>
  <c r="F299" i="8"/>
  <c r="V298" i="8"/>
  <c r="K301" i="8" s="1"/>
  <c r="T298" i="8"/>
  <c r="K300" i="8" s="1"/>
  <c r="U298" i="8"/>
  <c r="H301" i="8" s="1"/>
  <c r="S298" i="8"/>
  <c r="H300" i="8" s="1"/>
  <c r="F298" i="8"/>
  <c r="E298" i="8"/>
  <c r="D298" i="8"/>
  <c r="I298" i="8"/>
  <c r="C298" i="8"/>
  <c r="L297" i="8"/>
  <c r="Q297" i="8" s="1"/>
  <c r="Y297" i="8"/>
  <c r="X297" i="8"/>
  <c r="W297" i="8"/>
  <c r="L296" i="8"/>
  <c r="G296" i="8"/>
  <c r="E296" i="8"/>
  <c r="J295" i="8"/>
  <c r="E295" i="8"/>
  <c r="J294" i="8"/>
  <c r="E294" i="8"/>
  <c r="K293" i="8"/>
  <c r="J293" i="8"/>
  <c r="H293" i="8"/>
  <c r="R293" i="8" s="1"/>
  <c r="G293" i="8"/>
  <c r="F293" i="8"/>
  <c r="V292" i="8"/>
  <c r="K295" i="8" s="1"/>
  <c r="T292" i="8"/>
  <c r="K294" i="8" s="1"/>
  <c r="U292" i="8"/>
  <c r="H295" i="8" s="1"/>
  <c r="S292" i="8"/>
  <c r="H294" i="8" s="1"/>
  <c r="F292" i="8"/>
  <c r="E292" i="8"/>
  <c r="D292" i="8"/>
  <c r="I292" i="8"/>
  <c r="C292" i="8"/>
  <c r="L291" i="8"/>
  <c r="Q291" i="8" s="1"/>
  <c r="Y291" i="8"/>
  <c r="X291" i="8"/>
  <c r="W291" i="8"/>
  <c r="L290" i="8"/>
  <c r="G290" i="8"/>
  <c r="E290" i="8"/>
  <c r="J289" i="8"/>
  <c r="E289" i="8"/>
  <c r="J288" i="8"/>
  <c r="E288" i="8"/>
  <c r="K287" i="8"/>
  <c r="J287" i="8"/>
  <c r="H287" i="8"/>
  <c r="R287" i="8" s="1"/>
  <c r="G287" i="8"/>
  <c r="F287" i="8"/>
  <c r="V286" i="8"/>
  <c r="K289" i="8" s="1"/>
  <c r="T286" i="8"/>
  <c r="K288" i="8" s="1"/>
  <c r="U286" i="8"/>
  <c r="H289" i="8" s="1"/>
  <c r="S286" i="8"/>
  <c r="H288" i="8" s="1"/>
  <c r="F286" i="8"/>
  <c r="E286" i="8"/>
  <c r="D286" i="8"/>
  <c r="I286" i="8"/>
  <c r="C286" i="8"/>
  <c r="L285" i="8"/>
  <c r="Q285" i="8" s="1"/>
  <c r="Y285" i="8"/>
  <c r="X285" i="8"/>
  <c r="W285" i="8"/>
  <c r="L284" i="8"/>
  <c r="G284" i="8"/>
  <c r="E284" i="8"/>
  <c r="J283" i="8"/>
  <c r="E283" i="8"/>
  <c r="J282" i="8"/>
  <c r="E282" i="8"/>
  <c r="K281" i="8"/>
  <c r="J281" i="8"/>
  <c r="H281" i="8"/>
  <c r="R281" i="8" s="1"/>
  <c r="G281" i="8"/>
  <c r="F281" i="8"/>
  <c r="V280" i="8"/>
  <c r="K283" i="8" s="1"/>
  <c r="T280" i="8"/>
  <c r="K282" i="8" s="1"/>
  <c r="U280" i="8"/>
  <c r="H283" i="8" s="1"/>
  <c r="S280" i="8"/>
  <c r="H282" i="8" s="1"/>
  <c r="F280" i="8"/>
  <c r="E280" i="8"/>
  <c r="D280" i="8"/>
  <c r="I280" i="8"/>
  <c r="C280" i="8"/>
  <c r="A279" i="8"/>
  <c r="A275" i="8"/>
  <c r="L273" i="8"/>
  <c r="Q273" i="8" s="1"/>
  <c r="L275" i="8" s="1"/>
  <c r="Y273" i="8"/>
  <c r="X273" i="8"/>
  <c r="W273" i="8"/>
  <c r="L272" i="8"/>
  <c r="G272" i="8"/>
  <c r="E272" i="8"/>
  <c r="J271" i="8"/>
  <c r="E271" i="8"/>
  <c r="J270" i="8"/>
  <c r="E270" i="8"/>
  <c r="K269" i="8"/>
  <c r="J269" i="8"/>
  <c r="H269" i="8"/>
  <c r="G269" i="8"/>
  <c r="F269" i="8"/>
  <c r="V268" i="8"/>
  <c r="K271" i="8" s="1"/>
  <c r="T268" i="8"/>
  <c r="K270" i="8" s="1"/>
  <c r="U268" i="8"/>
  <c r="H271" i="8" s="1"/>
  <c r="S268" i="8"/>
  <c r="H270" i="8" s="1"/>
  <c r="F268" i="8"/>
  <c r="E268" i="8"/>
  <c r="D268" i="8"/>
  <c r="I268" i="8"/>
  <c r="C268" i="8"/>
  <c r="A267" i="8"/>
  <c r="A263" i="8"/>
  <c r="L261" i="8"/>
  <c r="Q261" i="8" s="1"/>
  <c r="Y261" i="8"/>
  <c r="X261" i="8"/>
  <c r="W261" i="8"/>
  <c r="L260" i="8"/>
  <c r="G260" i="8"/>
  <c r="E260" i="8"/>
  <c r="J259" i="8"/>
  <c r="E259" i="8"/>
  <c r="J258" i="8"/>
  <c r="E258" i="8"/>
  <c r="K257" i="8"/>
  <c r="J257" i="8"/>
  <c r="H257" i="8"/>
  <c r="R257" i="8" s="1"/>
  <c r="G257" i="8"/>
  <c r="F257" i="8"/>
  <c r="V256" i="8"/>
  <c r="K259" i="8" s="1"/>
  <c r="T256" i="8"/>
  <c r="K258" i="8" s="1"/>
  <c r="U256" i="8"/>
  <c r="H259" i="8" s="1"/>
  <c r="S256" i="8"/>
  <c r="H258" i="8" s="1"/>
  <c r="F256" i="8"/>
  <c r="E256" i="8"/>
  <c r="D256" i="8"/>
  <c r="I256" i="8"/>
  <c r="C256" i="8"/>
  <c r="L255" i="8"/>
  <c r="Q255" i="8" s="1"/>
  <c r="Y255" i="8"/>
  <c r="X255" i="8"/>
  <c r="W255" i="8"/>
  <c r="L254" i="8"/>
  <c r="G254" i="8"/>
  <c r="E254" i="8"/>
  <c r="J253" i="8"/>
  <c r="E253" i="8"/>
  <c r="J252" i="8"/>
  <c r="E252" i="8"/>
  <c r="K251" i="8"/>
  <c r="J251" i="8"/>
  <c r="H251" i="8"/>
  <c r="R251" i="8" s="1"/>
  <c r="G251" i="8"/>
  <c r="F251" i="8"/>
  <c r="V250" i="8"/>
  <c r="K253" i="8" s="1"/>
  <c r="T250" i="8"/>
  <c r="K252" i="8" s="1"/>
  <c r="U250" i="8"/>
  <c r="H253" i="8" s="1"/>
  <c r="S250" i="8"/>
  <c r="H252" i="8" s="1"/>
  <c r="F250" i="8"/>
  <c r="E250" i="8"/>
  <c r="D250" i="8"/>
  <c r="I250" i="8"/>
  <c r="C250" i="8"/>
  <c r="L249" i="8"/>
  <c r="Q249" i="8" s="1"/>
  <c r="Y249" i="8"/>
  <c r="X249" i="8"/>
  <c r="W249" i="8"/>
  <c r="L248" i="8"/>
  <c r="G248" i="8"/>
  <c r="E248" i="8"/>
  <c r="J247" i="8"/>
  <c r="E247" i="8"/>
  <c r="J246" i="8"/>
  <c r="E246" i="8"/>
  <c r="K245" i="8"/>
  <c r="J245" i="8"/>
  <c r="H245" i="8"/>
  <c r="R245" i="8" s="1"/>
  <c r="G245" i="8"/>
  <c r="F245" i="8"/>
  <c r="V244" i="8"/>
  <c r="K247" i="8" s="1"/>
  <c r="T244" i="8"/>
  <c r="K246" i="8" s="1"/>
  <c r="U244" i="8"/>
  <c r="H247" i="8" s="1"/>
  <c r="S244" i="8"/>
  <c r="H246" i="8" s="1"/>
  <c r="F244" i="8"/>
  <c r="E244" i="8"/>
  <c r="D244" i="8"/>
  <c r="I244" i="8"/>
  <c r="C244" i="8"/>
  <c r="L243" i="8"/>
  <c r="Q243" i="8" s="1"/>
  <c r="Y243" i="8"/>
  <c r="X243" i="8"/>
  <c r="W243" i="8"/>
  <c r="L242" i="8"/>
  <c r="G242" i="8"/>
  <c r="E242" i="8"/>
  <c r="J241" i="8"/>
  <c r="E241" i="8"/>
  <c r="J240" i="8"/>
  <c r="E240" i="8"/>
  <c r="K239" i="8"/>
  <c r="J239" i="8"/>
  <c r="H239" i="8"/>
  <c r="G239" i="8"/>
  <c r="F239" i="8"/>
  <c r="V238" i="8"/>
  <c r="K241" i="8" s="1"/>
  <c r="T238" i="8"/>
  <c r="K240" i="8" s="1"/>
  <c r="U238" i="8"/>
  <c r="H241" i="8" s="1"/>
  <c r="S238" i="8"/>
  <c r="H240" i="8" s="1"/>
  <c r="F238" i="8"/>
  <c r="E238" i="8"/>
  <c r="D238" i="8"/>
  <c r="I238" i="8"/>
  <c r="C238" i="8"/>
  <c r="L237" i="8"/>
  <c r="Q237" i="8" s="1"/>
  <c r="Y237" i="8"/>
  <c r="X237" i="8"/>
  <c r="W237" i="8"/>
  <c r="L236" i="8"/>
  <c r="G236" i="8"/>
  <c r="E236" i="8"/>
  <c r="J235" i="8"/>
  <c r="E235" i="8"/>
  <c r="J234" i="8"/>
  <c r="E234" i="8"/>
  <c r="K233" i="8"/>
  <c r="J233" i="8"/>
  <c r="H233" i="8"/>
  <c r="R233" i="8" s="1"/>
  <c r="G233" i="8"/>
  <c r="F233" i="8"/>
  <c r="V232" i="8"/>
  <c r="K235" i="8" s="1"/>
  <c r="T232" i="8"/>
  <c r="K234" i="8" s="1"/>
  <c r="U232" i="8"/>
  <c r="H235" i="8" s="1"/>
  <c r="S232" i="8"/>
  <c r="H234" i="8" s="1"/>
  <c r="F232" i="8"/>
  <c r="E232" i="8"/>
  <c r="D232" i="8"/>
  <c r="I232" i="8"/>
  <c r="C232" i="8"/>
  <c r="L231" i="8"/>
  <c r="Q231" i="8" s="1"/>
  <c r="Y231" i="8"/>
  <c r="X231" i="8"/>
  <c r="W231" i="8"/>
  <c r="L230" i="8"/>
  <c r="G230" i="8"/>
  <c r="E230" i="8"/>
  <c r="J229" i="8"/>
  <c r="E229" i="8"/>
  <c r="J228" i="8"/>
  <c r="E228" i="8"/>
  <c r="K227" i="8"/>
  <c r="J227" i="8"/>
  <c r="H227" i="8"/>
  <c r="R227" i="8" s="1"/>
  <c r="G227" i="8"/>
  <c r="F227" i="8"/>
  <c r="V226" i="8"/>
  <c r="K229" i="8" s="1"/>
  <c r="T226" i="8"/>
  <c r="K228" i="8" s="1"/>
  <c r="U226" i="8"/>
  <c r="H229" i="8" s="1"/>
  <c r="S226" i="8"/>
  <c r="H228" i="8" s="1"/>
  <c r="F226" i="8"/>
  <c r="E226" i="8"/>
  <c r="D226" i="8"/>
  <c r="I226" i="8"/>
  <c r="C226" i="8"/>
  <c r="L225" i="8"/>
  <c r="Q225" i="8" s="1"/>
  <c r="Y225" i="8"/>
  <c r="X225" i="8"/>
  <c r="W225" i="8"/>
  <c r="L224" i="8"/>
  <c r="G224" i="8"/>
  <c r="E224" i="8"/>
  <c r="J223" i="8"/>
  <c r="E223" i="8"/>
  <c r="J222" i="8"/>
  <c r="E222" i="8"/>
  <c r="K221" i="8"/>
  <c r="J221" i="8"/>
  <c r="H221" i="8"/>
  <c r="R221" i="8" s="1"/>
  <c r="G221" i="8"/>
  <c r="F221" i="8"/>
  <c r="V220" i="8"/>
  <c r="K223" i="8" s="1"/>
  <c r="T220" i="8"/>
  <c r="K222" i="8" s="1"/>
  <c r="U220" i="8"/>
  <c r="H223" i="8" s="1"/>
  <c r="S220" i="8"/>
  <c r="H222" i="8" s="1"/>
  <c r="F220" i="8"/>
  <c r="E220" i="8"/>
  <c r="D220" i="8"/>
  <c r="I220" i="8"/>
  <c r="C220" i="8"/>
  <c r="L219" i="8"/>
  <c r="Q219" i="8" s="1"/>
  <c r="Y219" i="8"/>
  <c r="X219" i="8"/>
  <c r="W219" i="8"/>
  <c r="L218" i="8"/>
  <c r="G218" i="8"/>
  <c r="E218" i="8"/>
  <c r="J217" i="8"/>
  <c r="E217" i="8"/>
  <c r="J216" i="8"/>
  <c r="E216" i="8"/>
  <c r="K215" i="8"/>
  <c r="J215" i="8"/>
  <c r="H215" i="8"/>
  <c r="R215" i="8" s="1"/>
  <c r="G215" i="8"/>
  <c r="F215" i="8"/>
  <c r="V214" i="8"/>
  <c r="K217" i="8" s="1"/>
  <c r="T214" i="8"/>
  <c r="K216" i="8" s="1"/>
  <c r="U214" i="8"/>
  <c r="H217" i="8" s="1"/>
  <c r="S214" i="8"/>
  <c r="H216" i="8" s="1"/>
  <c r="F214" i="8"/>
  <c r="E214" i="8"/>
  <c r="D214" i="8"/>
  <c r="I214" i="8"/>
  <c r="C214" i="8"/>
  <c r="L213" i="8"/>
  <c r="Q213" i="8" s="1"/>
  <c r="Y213" i="8"/>
  <c r="X213" i="8"/>
  <c r="W213" i="8"/>
  <c r="L212" i="8"/>
  <c r="G212" i="8"/>
  <c r="E212" i="8"/>
  <c r="J211" i="8"/>
  <c r="E211" i="8"/>
  <c r="J210" i="8"/>
  <c r="E210" i="8"/>
  <c r="K209" i="8"/>
  <c r="J209" i="8"/>
  <c r="H209" i="8"/>
  <c r="G209" i="8"/>
  <c r="F209" i="8"/>
  <c r="V208" i="8"/>
  <c r="K211" i="8" s="1"/>
  <c r="T208" i="8"/>
  <c r="K210" i="8" s="1"/>
  <c r="U208" i="8"/>
  <c r="H211" i="8" s="1"/>
  <c r="S208" i="8"/>
  <c r="H210" i="8" s="1"/>
  <c r="F208" i="8"/>
  <c r="E208" i="8"/>
  <c r="D208" i="8"/>
  <c r="I208" i="8"/>
  <c r="C208" i="8"/>
  <c r="L207" i="8"/>
  <c r="Q207" i="8" s="1"/>
  <c r="Y207" i="8"/>
  <c r="X207" i="8"/>
  <c r="W207" i="8"/>
  <c r="L206" i="8"/>
  <c r="G206" i="8"/>
  <c r="E206" i="8"/>
  <c r="J205" i="8"/>
  <c r="E205" i="8"/>
  <c r="J204" i="8"/>
  <c r="E204" i="8"/>
  <c r="K203" i="8"/>
  <c r="J203" i="8"/>
  <c r="H203" i="8"/>
  <c r="R203" i="8" s="1"/>
  <c r="G203" i="8"/>
  <c r="F203" i="8"/>
  <c r="V202" i="8"/>
  <c r="K205" i="8" s="1"/>
  <c r="T202" i="8"/>
  <c r="K204" i="8" s="1"/>
  <c r="U202" i="8"/>
  <c r="H205" i="8" s="1"/>
  <c r="S202" i="8"/>
  <c r="H204" i="8" s="1"/>
  <c r="F202" i="8"/>
  <c r="E202" i="8"/>
  <c r="D202" i="8"/>
  <c r="I202" i="8"/>
  <c r="C202" i="8"/>
  <c r="L201" i="8"/>
  <c r="Q201" i="8" s="1"/>
  <c r="Y201" i="8"/>
  <c r="X201" i="8"/>
  <c r="W201" i="8"/>
  <c r="L200" i="8"/>
  <c r="G200" i="8"/>
  <c r="E200" i="8"/>
  <c r="J199" i="8"/>
  <c r="E199" i="8"/>
  <c r="J198" i="8"/>
  <c r="E198" i="8"/>
  <c r="K197" i="8"/>
  <c r="J197" i="8"/>
  <c r="H197" i="8"/>
  <c r="R197" i="8" s="1"/>
  <c r="G197" i="8"/>
  <c r="F197" i="8"/>
  <c r="V196" i="8"/>
  <c r="K199" i="8" s="1"/>
  <c r="T196" i="8"/>
  <c r="K198" i="8" s="1"/>
  <c r="U196" i="8"/>
  <c r="H199" i="8" s="1"/>
  <c r="S196" i="8"/>
  <c r="H198" i="8" s="1"/>
  <c r="F196" i="8"/>
  <c r="E196" i="8"/>
  <c r="D196" i="8"/>
  <c r="I196" i="8"/>
  <c r="C196" i="8"/>
  <c r="L195" i="8"/>
  <c r="Q195" i="8" s="1"/>
  <c r="Y195" i="8"/>
  <c r="X195" i="8"/>
  <c r="W195" i="8"/>
  <c r="L194" i="8"/>
  <c r="G194" i="8"/>
  <c r="E194" i="8"/>
  <c r="J193" i="8"/>
  <c r="E193" i="8"/>
  <c r="J192" i="8"/>
  <c r="E192" i="8"/>
  <c r="K191" i="8"/>
  <c r="J191" i="8"/>
  <c r="H191" i="8"/>
  <c r="R191" i="8" s="1"/>
  <c r="G191" i="8"/>
  <c r="F191" i="8"/>
  <c r="V190" i="8"/>
  <c r="K193" i="8" s="1"/>
  <c r="T190" i="8"/>
  <c r="K192" i="8" s="1"/>
  <c r="U190" i="8"/>
  <c r="H193" i="8" s="1"/>
  <c r="S190" i="8"/>
  <c r="H192" i="8" s="1"/>
  <c r="F190" i="8"/>
  <c r="E190" i="8"/>
  <c r="D190" i="8"/>
  <c r="I190" i="8"/>
  <c r="C190" i="8"/>
  <c r="L189" i="8"/>
  <c r="Q189" i="8" s="1"/>
  <c r="Y189" i="8"/>
  <c r="X189" i="8"/>
  <c r="W189" i="8"/>
  <c r="L188" i="8"/>
  <c r="G188" i="8"/>
  <c r="E188" i="8"/>
  <c r="J187" i="8"/>
  <c r="E187" i="8"/>
  <c r="J186" i="8"/>
  <c r="E186" i="8"/>
  <c r="K185" i="8"/>
  <c r="J185" i="8"/>
  <c r="H185" i="8"/>
  <c r="G185" i="8"/>
  <c r="F185" i="8"/>
  <c r="V184" i="8"/>
  <c r="K187" i="8" s="1"/>
  <c r="T184" i="8"/>
  <c r="K186" i="8" s="1"/>
  <c r="U184" i="8"/>
  <c r="H187" i="8" s="1"/>
  <c r="S184" i="8"/>
  <c r="H186" i="8" s="1"/>
  <c r="F184" i="8"/>
  <c r="E184" i="8"/>
  <c r="D184" i="8"/>
  <c r="I184" i="8"/>
  <c r="C184" i="8"/>
  <c r="L183" i="8"/>
  <c r="Q183" i="8" s="1"/>
  <c r="Y183" i="8"/>
  <c r="X183" i="8"/>
  <c r="W183" i="8"/>
  <c r="L182" i="8"/>
  <c r="G182" i="8"/>
  <c r="E182" i="8"/>
  <c r="J181" i="8"/>
  <c r="E181" i="8"/>
  <c r="J180" i="8"/>
  <c r="E180" i="8"/>
  <c r="K179" i="8"/>
  <c r="J179" i="8"/>
  <c r="H179" i="8"/>
  <c r="R179" i="8" s="1"/>
  <c r="G179" i="8"/>
  <c r="F179" i="8"/>
  <c r="V178" i="8"/>
  <c r="K181" i="8" s="1"/>
  <c r="T178" i="8"/>
  <c r="K180" i="8" s="1"/>
  <c r="U178" i="8"/>
  <c r="H181" i="8" s="1"/>
  <c r="S178" i="8"/>
  <c r="H180" i="8" s="1"/>
  <c r="F178" i="8"/>
  <c r="E178" i="8"/>
  <c r="D178" i="8"/>
  <c r="I178" i="8"/>
  <c r="C178" i="8"/>
  <c r="L177" i="8"/>
  <c r="Q177" i="8" s="1"/>
  <c r="Y177" i="8"/>
  <c r="X177" i="8"/>
  <c r="W177" i="8"/>
  <c r="L176" i="8"/>
  <c r="G176" i="8"/>
  <c r="E176" i="8"/>
  <c r="J175" i="8"/>
  <c r="E175" i="8"/>
  <c r="J174" i="8"/>
  <c r="E174" i="8"/>
  <c r="K173" i="8"/>
  <c r="J173" i="8"/>
  <c r="H173" i="8"/>
  <c r="R173" i="8" s="1"/>
  <c r="G173" i="8"/>
  <c r="F173" i="8"/>
  <c r="V172" i="8"/>
  <c r="K175" i="8" s="1"/>
  <c r="T172" i="8"/>
  <c r="K174" i="8" s="1"/>
  <c r="U172" i="8"/>
  <c r="H175" i="8" s="1"/>
  <c r="S172" i="8"/>
  <c r="H174" i="8" s="1"/>
  <c r="F172" i="8"/>
  <c r="E172" i="8"/>
  <c r="D172" i="8"/>
  <c r="I172" i="8"/>
  <c r="C172" i="8"/>
  <c r="L171" i="8"/>
  <c r="Q171" i="8" s="1"/>
  <c r="Y171" i="8"/>
  <c r="X171" i="8"/>
  <c r="W171" i="8"/>
  <c r="L170" i="8"/>
  <c r="G170" i="8"/>
  <c r="E170" i="8"/>
  <c r="J169" i="8"/>
  <c r="E169" i="8"/>
  <c r="J168" i="8"/>
  <c r="E168" i="8"/>
  <c r="K167" i="8"/>
  <c r="J167" i="8"/>
  <c r="H167" i="8"/>
  <c r="R167" i="8" s="1"/>
  <c r="G167" i="8"/>
  <c r="F167" i="8"/>
  <c r="V166" i="8"/>
  <c r="K169" i="8" s="1"/>
  <c r="T166" i="8"/>
  <c r="K168" i="8" s="1"/>
  <c r="U166" i="8"/>
  <c r="H169" i="8" s="1"/>
  <c r="S166" i="8"/>
  <c r="H168" i="8" s="1"/>
  <c r="F166" i="8"/>
  <c r="E166" i="8"/>
  <c r="D166" i="8"/>
  <c r="I166" i="8"/>
  <c r="C166" i="8"/>
  <c r="L165" i="8"/>
  <c r="Q165" i="8" s="1"/>
  <c r="Y165" i="8"/>
  <c r="X165" i="8"/>
  <c r="W165" i="8"/>
  <c r="L164" i="8"/>
  <c r="G164" i="8"/>
  <c r="E164" i="8"/>
  <c r="J163" i="8"/>
  <c r="E163" i="8"/>
  <c r="J162" i="8"/>
  <c r="E162" i="8"/>
  <c r="K161" i="8"/>
  <c r="J161" i="8"/>
  <c r="H161" i="8"/>
  <c r="R161" i="8" s="1"/>
  <c r="G161" i="8"/>
  <c r="F161" i="8"/>
  <c r="V160" i="8"/>
  <c r="K163" i="8" s="1"/>
  <c r="T160" i="8"/>
  <c r="K162" i="8" s="1"/>
  <c r="U160" i="8"/>
  <c r="H163" i="8" s="1"/>
  <c r="S160" i="8"/>
  <c r="H162" i="8" s="1"/>
  <c r="F160" i="8"/>
  <c r="E160" i="8"/>
  <c r="D160" i="8"/>
  <c r="I160" i="8"/>
  <c r="C160" i="8"/>
  <c r="L159" i="8"/>
  <c r="Q159" i="8" s="1"/>
  <c r="Y159" i="8"/>
  <c r="X159" i="8"/>
  <c r="W159" i="8"/>
  <c r="L158" i="8"/>
  <c r="G158" i="8"/>
  <c r="E158" i="8"/>
  <c r="J157" i="8"/>
  <c r="E157" i="8"/>
  <c r="J156" i="8"/>
  <c r="E156" i="8"/>
  <c r="K155" i="8"/>
  <c r="J155" i="8"/>
  <c r="H155" i="8"/>
  <c r="R155" i="8" s="1"/>
  <c r="G155" i="8"/>
  <c r="F155" i="8"/>
  <c r="V154" i="8"/>
  <c r="K157" i="8" s="1"/>
  <c r="T154" i="8"/>
  <c r="K156" i="8" s="1"/>
  <c r="U154" i="8"/>
  <c r="H157" i="8" s="1"/>
  <c r="S154" i="8"/>
  <c r="H156" i="8" s="1"/>
  <c r="F154" i="8"/>
  <c r="E154" i="8"/>
  <c r="D154" i="8"/>
  <c r="I154" i="8"/>
  <c r="C154" i="8"/>
  <c r="L153" i="8"/>
  <c r="Q153" i="8" s="1"/>
  <c r="Y153" i="8"/>
  <c r="X153" i="8"/>
  <c r="W153" i="8"/>
  <c r="L152" i="8"/>
  <c r="G152" i="8"/>
  <c r="E152" i="8"/>
  <c r="J151" i="8"/>
  <c r="E151" i="8"/>
  <c r="J150" i="8"/>
  <c r="E150" i="8"/>
  <c r="K149" i="8"/>
  <c r="J149" i="8"/>
  <c r="H149" i="8"/>
  <c r="R149" i="8" s="1"/>
  <c r="G149" i="8"/>
  <c r="F149" i="8"/>
  <c r="V148" i="8"/>
  <c r="K151" i="8" s="1"/>
  <c r="T148" i="8"/>
  <c r="K150" i="8" s="1"/>
  <c r="U148" i="8"/>
  <c r="H151" i="8" s="1"/>
  <c r="S148" i="8"/>
  <c r="H150" i="8" s="1"/>
  <c r="F148" i="8"/>
  <c r="E148" i="8"/>
  <c r="D148" i="8"/>
  <c r="I148" i="8"/>
  <c r="C148" i="8"/>
  <c r="L147" i="8"/>
  <c r="Q147" i="8" s="1"/>
  <c r="Y147" i="8"/>
  <c r="X147" i="8"/>
  <c r="W147" i="8"/>
  <c r="L146" i="8"/>
  <c r="G146" i="8"/>
  <c r="E146" i="8"/>
  <c r="J145" i="8"/>
  <c r="E145" i="8"/>
  <c r="J144" i="8"/>
  <c r="E144" i="8"/>
  <c r="K143" i="8"/>
  <c r="J143" i="8"/>
  <c r="H143" i="8"/>
  <c r="R143" i="8" s="1"/>
  <c r="G143" i="8"/>
  <c r="F143" i="8"/>
  <c r="V142" i="8"/>
  <c r="K145" i="8" s="1"/>
  <c r="T142" i="8"/>
  <c r="K144" i="8" s="1"/>
  <c r="U142" i="8"/>
  <c r="H145" i="8" s="1"/>
  <c r="S142" i="8"/>
  <c r="H144" i="8" s="1"/>
  <c r="F142" i="8"/>
  <c r="E142" i="8"/>
  <c r="D142" i="8"/>
  <c r="I142" i="8"/>
  <c r="C142" i="8"/>
  <c r="L141" i="8"/>
  <c r="Q141" i="8" s="1"/>
  <c r="Y141" i="8"/>
  <c r="X141" i="8"/>
  <c r="W141" i="8"/>
  <c r="L140" i="8"/>
  <c r="G140" i="8"/>
  <c r="E140" i="8"/>
  <c r="J139" i="8"/>
  <c r="E139" i="8"/>
  <c r="J138" i="8"/>
  <c r="E138" i="8"/>
  <c r="K137" i="8"/>
  <c r="J137" i="8"/>
  <c r="H137" i="8"/>
  <c r="R137" i="8" s="1"/>
  <c r="G137" i="8"/>
  <c r="F137" i="8"/>
  <c r="V136" i="8"/>
  <c r="K139" i="8" s="1"/>
  <c r="T136" i="8"/>
  <c r="K138" i="8" s="1"/>
  <c r="U136" i="8"/>
  <c r="H139" i="8" s="1"/>
  <c r="S136" i="8"/>
  <c r="H138" i="8" s="1"/>
  <c r="F136" i="8"/>
  <c r="E136" i="8"/>
  <c r="D136" i="8"/>
  <c r="I136" i="8"/>
  <c r="C136" i="8"/>
  <c r="L135" i="8"/>
  <c r="Q135" i="8" s="1"/>
  <c r="Y135" i="8"/>
  <c r="X135" i="8"/>
  <c r="W135" i="8"/>
  <c r="L134" i="8"/>
  <c r="G134" i="8"/>
  <c r="E134" i="8"/>
  <c r="J133" i="8"/>
  <c r="E133" i="8"/>
  <c r="J132" i="8"/>
  <c r="E132" i="8"/>
  <c r="K131" i="8"/>
  <c r="J131" i="8"/>
  <c r="H131" i="8"/>
  <c r="R131" i="8" s="1"/>
  <c r="G131" i="8"/>
  <c r="F131" i="8"/>
  <c r="V130" i="8"/>
  <c r="K133" i="8" s="1"/>
  <c r="T130" i="8"/>
  <c r="K132" i="8" s="1"/>
  <c r="U130" i="8"/>
  <c r="H133" i="8" s="1"/>
  <c r="S130" i="8"/>
  <c r="H132" i="8" s="1"/>
  <c r="F130" i="8"/>
  <c r="E130" i="8"/>
  <c r="D130" i="8"/>
  <c r="I130" i="8"/>
  <c r="C130" i="8"/>
  <c r="L129" i="8"/>
  <c r="Q129" i="8" s="1"/>
  <c r="Y129" i="8"/>
  <c r="X129" i="8"/>
  <c r="W129" i="8"/>
  <c r="L128" i="8"/>
  <c r="G128" i="8"/>
  <c r="E128" i="8"/>
  <c r="J127" i="8"/>
  <c r="E127" i="8"/>
  <c r="J126" i="8"/>
  <c r="E126" i="8"/>
  <c r="K125" i="8"/>
  <c r="J125" i="8"/>
  <c r="H125" i="8"/>
  <c r="R125" i="8" s="1"/>
  <c r="G125" i="8"/>
  <c r="F125" i="8"/>
  <c r="V124" i="8"/>
  <c r="K127" i="8" s="1"/>
  <c r="T124" i="8"/>
  <c r="K126" i="8" s="1"/>
  <c r="U124" i="8"/>
  <c r="H127" i="8" s="1"/>
  <c r="S124" i="8"/>
  <c r="H126" i="8" s="1"/>
  <c r="F124" i="8"/>
  <c r="E124" i="8"/>
  <c r="D124" i="8"/>
  <c r="I124" i="8"/>
  <c r="C124" i="8"/>
  <c r="L123" i="8"/>
  <c r="Q123" i="8" s="1"/>
  <c r="Y123" i="8"/>
  <c r="X123" i="8"/>
  <c r="W123" i="8"/>
  <c r="L122" i="8"/>
  <c r="G122" i="8"/>
  <c r="E122" i="8"/>
  <c r="J121" i="8"/>
  <c r="E121" i="8"/>
  <c r="J120" i="8"/>
  <c r="E120" i="8"/>
  <c r="K119" i="8"/>
  <c r="J119" i="8"/>
  <c r="H119" i="8"/>
  <c r="R119" i="8" s="1"/>
  <c r="G119" i="8"/>
  <c r="F119" i="8"/>
  <c r="V118" i="8"/>
  <c r="K121" i="8" s="1"/>
  <c r="T118" i="8"/>
  <c r="K120" i="8" s="1"/>
  <c r="U118" i="8"/>
  <c r="H121" i="8" s="1"/>
  <c r="S118" i="8"/>
  <c r="H120" i="8" s="1"/>
  <c r="F118" i="8"/>
  <c r="E118" i="8"/>
  <c r="D118" i="8"/>
  <c r="I118" i="8"/>
  <c r="C118" i="8"/>
  <c r="L117" i="8"/>
  <c r="Q117" i="8" s="1"/>
  <c r="Y117" i="8"/>
  <c r="X117" i="8"/>
  <c r="W117" i="8"/>
  <c r="L116" i="8"/>
  <c r="G116" i="8"/>
  <c r="E116" i="8"/>
  <c r="J115" i="8"/>
  <c r="E115" i="8"/>
  <c r="J114" i="8"/>
  <c r="E114" i="8"/>
  <c r="K113" i="8"/>
  <c r="J113" i="8"/>
  <c r="H113" i="8"/>
  <c r="R113" i="8" s="1"/>
  <c r="G113" i="8"/>
  <c r="F113" i="8"/>
  <c r="V112" i="8"/>
  <c r="K115" i="8" s="1"/>
  <c r="T112" i="8"/>
  <c r="K114" i="8" s="1"/>
  <c r="U112" i="8"/>
  <c r="H115" i="8" s="1"/>
  <c r="S112" i="8"/>
  <c r="H114" i="8" s="1"/>
  <c r="F112" i="8"/>
  <c r="E112" i="8"/>
  <c r="D112" i="8"/>
  <c r="I112" i="8"/>
  <c r="C112" i="8"/>
  <c r="L111" i="8"/>
  <c r="Q111" i="8" s="1"/>
  <c r="Y111" i="8"/>
  <c r="X111" i="8"/>
  <c r="W111" i="8"/>
  <c r="L110" i="8"/>
  <c r="G110" i="8"/>
  <c r="E110" i="8"/>
  <c r="J109" i="8"/>
  <c r="E109" i="8"/>
  <c r="J108" i="8"/>
  <c r="E108" i="8"/>
  <c r="K107" i="8"/>
  <c r="J107" i="8"/>
  <c r="H107" i="8"/>
  <c r="R107" i="8" s="1"/>
  <c r="G107" i="8"/>
  <c r="F107" i="8"/>
  <c r="V106" i="8"/>
  <c r="K109" i="8" s="1"/>
  <c r="T106" i="8"/>
  <c r="K108" i="8" s="1"/>
  <c r="U106" i="8"/>
  <c r="H109" i="8" s="1"/>
  <c r="S106" i="8"/>
  <c r="H108" i="8" s="1"/>
  <c r="F106" i="8"/>
  <c r="E106" i="8"/>
  <c r="D106" i="8"/>
  <c r="I106" i="8"/>
  <c r="C106" i="8"/>
  <c r="L105" i="8"/>
  <c r="Q105" i="8" s="1"/>
  <c r="Y105" i="8"/>
  <c r="X105" i="8"/>
  <c r="W105" i="8"/>
  <c r="L104" i="8"/>
  <c r="G104" i="8"/>
  <c r="E104" i="8"/>
  <c r="J103" i="8"/>
  <c r="E103" i="8"/>
  <c r="J102" i="8"/>
  <c r="E102" i="8"/>
  <c r="K101" i="8"/>
  <c r="J101" i="8"/>
  <c r="H101" i="8"/>
  <c r="R101" i="8" s="1"/>
  <c r="G101" i="8"/>
  <c r="F101" i="8"/>
  <c r="V100" i="8"/>
  <c r="K103" i="8" s="1"/>
  <c r="T100" i="8"/>
  <c r="K102" i="8" s="1"/>
  <c r="U100" i="8"/>
  <c r="H103" i="8" s="1"/>
  <c r="S100" i="8"/>
  <c r="H102" i="8" s="1"/>
  <c r="F100" i="8"/>
  <c r="E100" i="8"/>
  <c r="D100" i="8"/>
  <c r="I100" i="8"/>
  <c r="C100" i="8"/>
  <c r="L99" i="8"/>
  <c r="Q99" i="8" s="1"/>
  <c r="Y99" i="8"/>
  <c r="X99" i="8"/>
  <c r="W99" i="8"/>
  <c r="L98" i="8"/>
  <c r="G98" i="8"/>
  <c r="E98" i="8"/>
  <c r="J97" i="8"/>
  <c r="E97" i="8"/>
  <c r="J96" i="8"/>
  <c r="E96" i="8"/>
  <c r="K95" i="8"/>
  <c r="J95" i="8"/>
  <c r="H95" i="8"/>
  <c r="R95" i="8" s="1"/>
  <c r="G95" i="8"/>
  <c r="F95" i="8"/>
  <c r="V94" i="8"/>
  <c r="K97" i="8" s="1"/>
  <c r="T94" i="8"/>
  <c r="K96" i="8" s="1"/>
  <c r="U94" i="8"/>
  <c r="H97" i="8" s="1"/>
  <c r="S94" i="8"/>
  <c r="H96" i="8" s="1"/>
  <c r="F94" i="8"/>
  <c r="E94" i="8"/>
  <c r="D94" i="8"/>
  <c r="I94" i="8"/>
  <c r="C94" i="8"/>
  <c r="L93" i="8"/>
  <c r="Q93" i="8" s="1"/>
  <c r="Y93" i="8"/>
  <c r="X93" i="8"/>
  <c r="W93" i="8"/>
  <c r="L92" i="8"/>
  <c r="G92" i="8"/>
  <c r="E92" i="8"/>
  <c r="J91" i="8"/>
  <c r="E91" i="8"/>
  <c r="J90" i="8"/>
  <c r="E90" i="8"/>
  <c r="K89" i="8"/>
  <c r="J89" i="8"/>
  <c r="H89" i="8"/>
  <c r="R89" i="8" s="1"/>
  <c r="G89" i="8"/>
  <c r="F89" i="8"/>
  <c r="V88" i="8"/>
  <c r="K91" i="8" s="1"/>
  <c r="T88" i="8"/>
  <c r="K90" i="8" s="1"/>
  <c r="U88" i="8"/>
  <c r="H91" i="8" s="1"/>
  <c r="S88" i="8"/>
  <c r="H90" i="8" s="1"/>
  <c r="F88" i="8"/>
  <c r="E88" i="8"/>
  <c r="D88" i="8"/>
  <c r="I88" i="8"/>
  <c r="C88" i="8"/>
  <c r="L87" i="8"/>
  <c r="Q87" i="8" s="1"/>
  <c r="Y87" i="8"/>
  <c r="X87" i="8"/>
  <c r="W87" i="8"/>
  <c r="L86" i="8"/>
  <c r="G86" i="8"/>
  <c r="E86" i="8"/>
  <c r="J85" i="8"/>
  <c r="E85" i="8"/>
  <c r="J84" i="8"/>
  <c r="E84" i="8"/>
  <c r="K83" i="8"/>
  <c r="J83" i="8"/>
  <c r="H83" i="8"/>
  <c r="R83" i="8" s="1"/>
  <c r="G83" i="8"/>
  <c r="F83" i="8"/>
  <c r="V82" i="8"/>
  <c r="K85" i="8" s="1"/>
  <c r="T82" i="8"/>
  <c r="K84" i="8" s="1"/>
  <c r="U82" i="8"/>
  <c r="H85" i="8" s="1"/>
  <c r="S82" i="8"/>
  <c r="H84" i="8" s="1"/>
  <c r="F82" i="8"/>
  <c r="E82" i="8"/>
  <c r="D82" i="8"/>
  <c r="I82" i="8"/>
  <c r="C82" i="8"/>
  <c r="L81" i="8"/>
  <c r="Q81" i="8" s="1"/>
  <c r="Y81" i="8"/>
  <c r="X81" i="8"/>
  <c r="W81" i="8"/>
  <c r="L80" i="8"/>
  <c r="G80" i="8"/>
  <c r="E80" i="8"/>
  <c r="J79" i="8"/>
  <c r="E79" i="8"/>
  <c r="J78" i="8"/>
  <c r="E78" i="8"/>
  <c r="K77" i="8"/>
  <c r="J77" i="8"/>
  <c r="H77" i="8"/>
  <c r="R77" i="8" s="1"/>
  <c r="G77" i="8"/>
  <c r="F77" i="8"/>
  <c r="V76" i="8"/>
  <c r="K79" i="8" s="1"/>
  <c r="T76" i="8"/>
  <c r="K78" i="8" s="1"/>
  <c r="U76" i="8"/>
  <c r="H79" i="8" s="1"/>
  <c r="S76" i="8"/>
  <c r="H78" i="8" s="1"/>
  <c r="F76" i="8"/>
  <c r="E76" i="8"/>
  <c r="D76" i="8"/>
  <c r="I76" i="8"/>
  <c r="C76" i="8"/>
  <c r="L75" i="8"/>
  <c r="Q75" i="8" s="1"/>
  <c r="Y75" i="8"/>
  <c r="X75" i="8"/>
  <c r="W75" i="8"/>
  <c r="L74" i="8"/>
  <c r="G74" i="8"/>
  <c r="E74" i="8"/>
  <c r="J73" i="8"/>
  <c r="E73" i="8"/>
  <c r="J72" i="8"/>
  <c r="E72" i="8"/>
  <c r="K71" i="8"/>
  <c r="J71" i="8"/>
  <c r="H71" i="8"/>
  <c r="R71" i="8" s="1"/>
  <c r="G71" i="8"/>
  <c r="F71" i="8"/>
  <c r="V70" i="8"/>
  <c r="K73" i="8" s="1"/>
  <c r="T70" i="8"/>
  <c r="K72" i="8" s="1"/>
  <c r="U70" i="8"/>
  <c r="H73" i="8" s="1"/>
  <c r="S70" i="8"/>
  <c r="H72" i="8" s="1"/>
  <c r="F70" i="8"/>
  <c r="E70" i="8"/>
  <c r="D70" i="8"/>
  <c r="I70" i="8"/>
  <c r="C70" i="8"/>
  <c r="L69" i="8"/>
  <c r="Q69" i="8" s="1"/>
  <c r="Y69" i="8"/>
  <c r="X69" i="8"/>
  <c r="W69" i="8"/>
  <c r="L68" i="8"/>
  <c r="G68" i="8"/>
  <c r="E68" i="8"/>
  <c r="J67" i="8"/>
  <c r="E67" i="8"/>
  <c r="J66" i="8"/>
  <c r="E66" i="8"/>
  <c r="K65" i="8"/>
  <c r="J65" i="8"/>
  <c r="H65" i="8"/>
  <c r="R65" i="8" s="1"/>
  <c r="G65" i="8"/>
  <c r="F65" i="8"/>
  <c r="V64" i="8"/>
  <c r="K67" i="8" s="1"/>
  <c r="T64" i="8"/>
  <c r="K66" i="8" s="1"/>
  <c r="U64" i="8"/>
  <c r="H67" i="8" s="1"/>
  <c r="S64" i="8"/>
  <c r="H66" i="8" s="1"/>
  <c r="F64" i="8"/>
  <c r="E64" i="8"/>
  <c r="D64" i="8"/>
  <c r="I64" i="8"/>
  <c r="C64" i="8"/>
  <c r="L63" i="8"/>
  <c r="Q63" i="8" s="1"/>
  <c r="Y63" i="8"/>
  <c r="X63" i="8"/>
  <c r="W63" i="8"/>
  <c r="L62" i="8"/>
  <c r="G62" i="8"/>
  <c r="E62" i="8"/>
  <c r="J61" i="8"/>
  <c r="E61" i="8"/>
  <c r="J60" i="8"/>
  <c r="E60" i="8"/>
  <c r="K59" i="8"/>
  <c r="J59" i="8"/>
  <c r="H59" i="8"/>
  <c r="G59" i="8"/>
  <c r="F59" i="8"/>
  <c r="V58" i="8"/>
  <c r="K61" i="8" s="1"/>
  <c r="T58" i="8"/>
  <c r="K60" i="8" s="1"/>
  <c r="U58" i="8"/>
  <c r="H61" i="8" s="1"/>
  <c r="S58" i="8"/>
  <c r="H60" i="8" s="1"/>
  <c r="F58" i="8"/>
  <c r="E58" i="8"/>
  <c r="D58" i="8"/>
  <c r="I58" i="8"/>
  <c r="C58" i="8"/>
  <c r="L57" i="8"/>
  <c r="Q57" i="8" s="1"/>
  <c r="Y57" i="8"/>
  <c r="X57" i="8"/>
  <c r="W57" i="8"/>
  <c r="L56" i="8"/>
  <c r="G56" i="8"/>
  <c r="E56" i="8"/>
  <c r="J55" i="8"/>
  <c r="E55" i="8"/>
  <c r="J54" i="8"/>
  <c r="E54" i="8"/>
  <c r="K53" i="8"/>
  <c r="J53" i="8"/>
  <c r="H53" i="8"/>
  <c r="G53" i="8"/>
  <c r="F53" i="8"/>
  <c r="V52" i="8"/>
  <c r="K55" i="8" s="1"/>
  <c r="T52" i="8"/>
  <c r="K54" i="8" s="1"/>
  <c r="U52" i="8"/>
  <c r="H55" i="8" s="1"/>
  <c r="S52" i="8"/>
  <c r="H54" i="8" s="1"/>
  <c r="F52" i="8"/>
  <c r="E52" i="8"/>
  <c r="D52" i="8"/>
  <c r="I52" i="8"/>
  <c r="C52" i="8"/>
  <c r="A51" i="8"/>
  <c r="A1" i="8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" i="3"/>
  <c r="Y1" i="3"/>
  <c r="CU1" i="3"/>
  <c r="CV1" i="3"/>
  <c r="CX1" i="3"/>
  <c r="CY1" i="3"/>
  <c r="CZ1" i="3"/>
  <c r="DA1" i="3"/>
  <c r="DB1" i="3"/>
  <c r="DC1" i="3"/>
  <c r="A2" i="3"/>
  <c r="Y2" i="3"/>
  <c r="CU2" i="3"/>
  <c r="CY2" i="3"/>
  <c r="CZ2" i="3"/>
  <c r="DB2" i="3" s="1"/>
  <c r="DA2" i="3"/>
  <c r="DC2" i="3"/>
  <c r="A3" i="3"/>
  <c r="Y3" i="3"/>
  <c r="CV3" i="3" s="1"/>
  <c r="CU3" i="3"/>
  <c r="CX3" i="3"/>
  <c r="DI3" i="3" s="1"/>
  <c r="CY3" i="3"/>
  <c r="CZ3" i="3"/>
  <c r="DB3" i="3" s="1"/>
  <c r="DA3" i="3"/>
  <c r="DC3" i="3"/>
  <c r="DF3" i="3"/>
  <c r="DH3" i="3"/>
  <c r="DJ3" i="3"/>
  <c r="A4" i="3"/>
  <c r="Y4" i="3"/>
  <c r="CU4" i="3"/>
  <c r="CV4" i="3"/>
  <c r="CX4" i="3"/>
  <c r="CY4" i="3"/>
  <c r="CZ4" i="3"/>
  <c r="DA4" i="3"/>
  <c r="DB4" i="3"/>
  <c r="DC4" i="3"/>
  <c r="DF4" i="3"/>
  <c r="DG4" i="3"/>
  <c r="DH4" i="3"/>
  <c r="DI4" i="3"/>
  <c r="DJ4" i="3" s="1"/>
  <c r="A5" i="3"/>
  <c r="Y5" i="3"/>
  <c r="CV5" i="3" s="1"/>
  <c r="CU5" i="3"/>
  <c r="CY5" i="3"/>
  <c r="CZ5" i="3"/>
  <c r="DA5" i="3"/>
  <c r="DB5" i="3"/>
  <c r="DC5" i="3"/>
  <c r="A6" i="3"/>
  <c r="Y6" i="3"/>
  <c r="CU6" i="3"/>
  <c r="CY6" i="3"/>
  <c r="CZ6" i="3"/>
  <c r="DA6" i="3"/>
  <c r="DB6" i="3"/>
  <c r="DC6" i="3"/>
  <c r="A7" i="3"/>
  <c r="Y7" i="3"/>
  <c r="CX7" i="3" s="1"/>
  <c r="CU7" i="3"/>
  <c r="CV7" i="3"/>
  <c r="CY7" i="3"/>
  <c r="CZ7" i="3"/>
  <c r="DB7" i="3" s="1"/>
  <c r="DA7" i="3"/>
  <c r="DC7" i="3"/>
  <c r="DF7" i="3"/>
  <c r="DG7" i="3"/>
  <c r="A8" i="3"/>
  <c r="Y8" i="3"/>
  <c r="CU8" i="3"/>
  <c r="CV8" i="3"/>
  <c r="CX8" i="3"/>
  <c r="CY8" i="3"/>
  <c r="CZ8" i="3"/>
  <c r="DB8" i="3" s="1"/>
  <c r="DA8" i="3"/>
  <c r="DC8" i="3"/>
  <c r="DG8" i="3"/>
  <c r="DH8" i="3"/>
  <c r="A9" i="3"/>
  <c r="Y9" i="3"/>
  <c r="CU9" i="3"/>
  <c r="CV9" i="3"/>
  <c r="CX9" i="3"/>
  <c r="CY9" i="3"/>
  <c r="CZ9" i="3"/>
  <c r="DA9" i="3"/>
  <c r="DB9" i="3"/>
  <c r="DC9" i="3"/>
  <c r="A10" i="3"/>
  <c r="Y10" i="3"/>
  <c r="CU10" i="3"/>
  <c r="CY10" i="3"/>
  <c r="CZ10" i="3"/>
  <c r="DB10" i="3" s="1"/>
  <c r="DA10" i="3"/>
  <c r="DC10" i="3"/>
  <c r="A11" i="3"/>
  <c r="Y11" i="3"/>
  <c r="CV11" i="3" s="1"/>
  <c r="CU11" i="3"/>
  <c r="CX11" i="3"/>
  <c r="DI11" i="3" s="1"/>
  <c r="CY11" i="3"/>
  <c r="CZ11" i="3"/>
  <c r="DB11" i="3" s="1"/>
  <c r="DA11" i="3"/>
  <c r="DC11" i="3"/>
  <c r="DF11" i="3"/>
  <c r="DH11" i="3"/>
  <c r="DJ11" i="3"/>
  <c r="A12" i="3"/>
  <c r="Y12" i="3"/>
  <c r="CU12" i="3"/>
  <c r="CV12" i="3"/>
  <c r="CX12" i="3"/>
  <c r="CY12" i="3"/>
  <c r="CZ12" i="3"/>
  <c r="DA12" i="3"/>
  <c r="DB12" i="3"/>
  <c r="DC12" i="3"/>
  <c r="DF12" i="3"/>
  <c r="DG12" i="3"/>
  <c r="DH12" i="3"/>
  <c r="DI12" i="3"/>
  <c r="DJ12" i="3" s="1"/>
  <c r="A13" i="3"/>
  <c r="Y13" i="3"/>
  <c r="CV13" i="3" s="1"/>
  <c r="CU13" i="3"/>
  <c r="CY13" i="3"/>
  <c r="CZ13" i="3"/>
  <c r="DA13" i="3"/>
  <c r="DB13" i="3"/>
  <c r="DC13" i="3"/>
  <c r="A14" i="3"/>
  <c r="Y14" i="3"/>
  <c r="CU14" i="3"/>
  <c r="CY14" i="3"/>
  <c r="CZ14" i="3"/>
  <c r="DA14" i="3"/>
  <c r="DB14" i="3"/>
  <c r="DC14" i="3"/>
  <c r="A15" i="3"/>
  <c r="Y15" i="3"/>
  <c r="CX15" i="3" s="1"/>
  <c r="CU15" i="3"/>
  <c r="CV15" i="3"/>
  <c r="CY15" i="3"/>
  <c r="CZ15" i="3"/>
  <c r="DB15" i="3" s="1"/>
  <c r="DA15" i="3"/>
  <c r="DC15" i="3"/>
  <c r="DF15" i="3"/>
  <c r="DG15" i="3"/>
  <c r="A16" i="3"/>
  <c r="Y16" i="3"/>
  <c r="CU16" i="3"/>
  <c r="CV16" i="3"/>
  <c r="CX16" i="3"/>
  <c r="CY16" i="3"/>
  <c r="CZ16" i="3"/>
  <c r="DB16" i="3" s="1"/>
  <c r="DA16" i="3"/>
  <c r="DC16" i="3"/>
  <c r="DG16" i="3"/>
  <c r="DH16" i="3"/>
  <c r="A17" i="3"/>
  <c r="Y17" i="3"/>
  <c r="CU17" i="3"/>
  <c r="CV17" i="3"/>
  <c r="CX17" i="3"/>
  <c r="DG17" i="3" s="1"/>
  <c r="CY17" i="3"/>
  <c r="CZ17" i="3"/>
  <c r="DA17" i="3"/>
  <c r="DB17" i="3"/>
  <c r="DC17" i="3"/>
  <c r="DI17" i="3"/>
  <c r="DJ17" i="3" s="1"/>
  <c r="A18" i="3"/>
  <c r="Y18" i="3"/>
  <c r="CX18" i="3" s="1"/>
  <c r="CU18" i="3"/>
  <c r="CY18" i="3"/>
  <c r="CZ18" i="3"/>
  <c r="DB18" i="3" s="1"/>
  <c r="DA18" i="3"/>
  <c r="DC18" i="3"/>
  <c r="DG18" i="3"/>
  <c r="DI18" i="3"/>
  <c r="DJ18" i="3" s="1"/>
  <c r="A19" i="3"/>
  <c r="Y19" i="3"/>
  <c r="CV19" i="3" s="1"/>
  <c r="CU19" i="3"/>
  <c r="CX19" i="3"/>
  <c r="DF19" i="3" s="1"/>
  <c r="CY19" i="3"/>
  <c r="CZ19" i="3"/>
  <c r="DB19" i="3" s="1"/>
  <c r="DA19" i="3"/>
  <c r="DC19" i="3"/>
  <c r="A20" i="3"/>
  <c r="Y20" i="3"/>
  <c r="CU20" i="3"/>
  <c r="CV20" i="3"/>
  <c r="CX20" i="3"/>
  <c r="CY20" i="3"/>
  <c r="CZ20" i="3"/>
  <c r="DA20" i="3"/>
  <c r="DB20" i="3"/>
  <c r="DC20" i="3"/>
  <c r="DF20" i="3"/>
  <c r="DG20" i="3"/>
  <c r="DH20" i="3"/>
  <c r="DI20" i="3"/>
  <c r="DJ20" i="3" s="1"/>
  <c r="A21" i="3"/>
  <c r="Y21" i="3"/>
  <c r="CV21" i="3" s="1"/>
  <c r="CU21" i="3"/>
  <c r="CX21" i="3"/>
  <c r="CY21" i="3"/>
  <c r="CZ21" i="3"/>
  <c r="DB21" i="3" s="1"/>
  <c r="DA21" i="3"/>
  <c r="DC21" i="3"/>
  <c r="A22" i="3"/>
  <c r="Y22" i="3"/>
  <c r="CU22" i="3"/>
  <c r="CY22" i="3"/>
  <c r="CZ22" i="3"/>
  <c r="DA22" i="3"/>
  <c r="DB22" i="3"/>
  <c r="DC22" i="3"/>
  <c r="A23" i="3"/>
  <c r="Y23" i="3"/>
  <c r="CX23" i="3" s="1"/>
  <c r="DG23" i="3" s="1"/>
  <c r="CU23" i="3"/>
  <c r="CV23" i="3"/>
  <c r="CY23" i="3"/>
  <c r="CZ23" i="3"/>
  <c r="DA23" i="3"/>
  <c r="DB23" i="3"/>
  <c r="DC23" i="3"/>
  <c r="DF23" i="3"/>
  <c r="A24" i="3"/>
  <c r="Y24" i="3"/>
  <c r="CU24" i="3"/>
  <c r="CV24" i="3"/>
  <c r="CX24" i="3"/>
  <c r="CY24" i="3"/>
  <c r="CZ24" i="3"/>
  <c r="DB24" i="3" s="1"/>
  <c r="DA24" i="3"/>
  <c r="DC24" i="3"/>
  <c r="DH24" i="3"/>
  <c r="A25" i="3"/>
  <c r="Y25" i="3"/>
  <c r="CU25" i="3"/>
  <c r="CV25" i="3"/>
  <c r="CX25" i="3"/>
  <c r="DG25" i="3" s="1"/>
  <c r="CY25" i="3"/>
  <c r="CZ25" i="3"/>
  <c r="DA25" i="3"/>
  <c r="DB25" i="3"/>
  <c r="DC25" i="3"/>
  <c r="DF25" i="3"/>
  <c r="DH25" i="3"/>
  <c r="DI25" i="3"/>
  <c r="DJ25" i="3" s="1"/>
  <c r="A26" i="3"/>
  <c r="Y26" i="3"/>
  <c r="CX26" i="3" s="1"/>
  <c r="CU26" i="3"/>
  <c r="CV26" i="3"/>
  <c r="CY26" i="3"/>
  <c r="CZ26" i="3"/>
  <c r="DB26" i="3" s="1"/>
  <c r="DA26" i="3"/>
  <c r="DC26" i="3"/>
  <c r="DG26" i="3"/>
  <c r="DI26" i="3"/>
  <c r="DJ26" i="3"/>
  <c r="A27" i="3"/>
  <c r="Y27" i="3"/>
  <c r="CV27" i="3" s="1"/>
  <c r="CU27" i="3"/>
  <c r="CX27" i="3"/>
  <c r="CY27" i="3"/>
  <c r="CZ27" i="3"/>
  <c r="DB27" i="3" s="1"/>
  <c r="DA27" i="3"/>
  <c r="DC27" i="3"/>
  <c r="DF27" i="3"/>
  <c r="DH27" i="3"/>
  <c r="A28" i="3"/>
  <c r="Y28" i="3"/>
  <c r="CU28" i="3"/>
  <c r="CV28" i="3"/>
  <c r="CX28" i="3"/>
  <c r="CY28" i="3"/>
  <c r="CZ28" i="3"/>
  <c r="DA28" i="3"/>
  <c r="DB28" i="3"/>
  <c r="DC28" i="3"/>
  <c r="DF28" i="3"/>
  <c r="DG28" i="3"/>
  <c r="DH28" i="3"/>
  <c r="DI28" i="3"/>
  <c r="DJ28" i="3" s="1"/>
  <c r="A29" i="3"/>
  <c r="Y29" i="3"/>
  <c r="CV29" i="3" s="1"/>
  <c r="CU29" i="3"/>
  <c r="CY29" i="3"/>
  <c r="CZ29" i="3"/>
  <c r="DA29" i="3"/>
  <c r="DB29" i="3"/>
  <c r="DC29" i="3"/>
  <c r="A30" i="3"/>
  <c r="Y30" i="3"/>
  <c r="CU30" i="3"/>
  <c r="CY30" i="3"/>
  <c r="CZ30" i="3"/>
  <c r="DA30" i="3"/>
  <c r="DB30" i="3"/>
  <c r="DC30" i="3"/>
  <c r="A31" i="3"/>
  <c r="Y31" i="3"/>
  <c r="CX31" i="3" s="1"/>
  <c r="CU31" i="3"/>
  <c r="CV31" i="3"/>
  <c r="CY31" i="3"/>
  <c r="CZ31" i="3"/>
  <c r="DA31" i="3"/>
  <c r="DB31" i="3"/>
  <c r="DC31" i="3"/>
  <c r="DF31" i="3"/>
  <c r="DG31" i="3"/>
  <c r="A32" i="3"/>
  <c r="Y32" i="3"/>
  <c r="CU32" i="3"/>
  <c r="CV32" i="3"/>
  <c r="CX32" i="3"/>
  <c r="DG32" i="3" s="1"/>
  <c r="CY32" i="3"/>
  <c r="CZ32" i="3"/>
  <c r="DB32" i="3" s="1"/>
  <c r="DA32" i="3"/>
  <c r="DC32" i="3"/>
  <c r="A33" i="3"/>
  <c r="Y33" i="3"/>
  <c r="CU33" i="3"/>
  <c r="CV33" i="3"/>
  <c r="CX33" i="3"/>
  <c r="DG33" i="3" s="1"/>
  <c r="CY33" i="3"/>
  <c r="CZ33" i="3"/>
  <c r="DA33" i="3"/>
  <c r="DB33" i="3"/>
  <c r="DC33" i="3"/>
  <c r="DF33" i="3"/>
  <c r="DH33" i="3"/>
  <c r="DI33" i="3"/>
  <c r="DJ33" i="3" s="1"/>
  <c r="A34" i="3"/>
  <c r="Y34" i="3"/>
  <c r="CX34" i="3" s="1"/>
  <c r="CU34" i="3"/>
  <c r="CV34" i="3"/>
  <c r="CY34" i="3"/>
  <c r="CZ34" i="3"/>
  <c r="DB34" i="3" s="1"/>
  <c r="DA34" i="3"/>
  <c r="DC34" i="3"/>
  <c r="DG34" i="3"/>
  <c r="DI34" i="3"/>
  <c r="DJ34" i="3" s="1"/>
  <c r="A35" i="3"/>
  <c r="Y35" i="3"/>
  <c r="CV35" i="3" s="1"/>
  <c r="CU35" i="3"/>
  <c r="CX35" i="3"/>
  <c r="DF35" i="3" s="1"/>
  <c r="CY35" i="3"/>
  <c r="CZ35" i="3"/>
  <c r="DB35" i="3" s="1"/>
  <c r="DA35" i="3"/>
  <c r="DC35" i="3"/>
  <c r="A36" i="3"/>
  <c r="Y36" i="3"/>
  <c r="CU36" i="3"/>
  <c r="CV36" i="3"/>
  <c r="CX36" i="3"/>
  <c r="CY36" i="3"/>
  <c r="CZ36" i="3"/>
  <c r="DA36" i="3"/>
  <c r="DB36" i="3"/>
  <c r="DC36" i="3"/>
  <c r="DF36" i="3"/>
  <c r="DG36" i="3"/>
  <c r="DH36" i="3"/>
  <c r="DI36" i="3"/>
  <c r="DJ36" i="3" s="1"/>
  <c r="A37" i="3"/>
  <c r="Y37" i="3"/>
  <c r="CU37" i="3"/>
  <c r="CY37" i="3"/>
  <c r="CZ37" i="3"/>
  <c r="DA37" i="3"/>
  <c r="DB37" i="3"/>
  <c r="DC37" i="3"/>
  <c r="A38" i="3"/>
  <c r="Y38" i="3"/>
  <c r="CV38" i="3" s="1"/>
  <c r="CU38" i="3"/>
  <c r="CX38" i="3"/>
  <c r="DG38" i="3" s="1"/>
  <c r="CY38" i="3"/>
  <c r="CZ38" i="3"/>
  <c r="DA38" i="3"/>
  <c r="DB38" i="3"/>
  <c r="DC38" i="3"/>
  <c r="DH38" i="3"/>
  <c r="DI38" i="3"/>
  <c r="DJ38" i="3" s="1"/>
  <c r="A39" i="3"/>
  <c r="Y39" i="3"/>
  <c r="CX39" i="3" s="1"/>
  <c r="CU39" i="3"/>
  <c r="CV39" i="3"/>
  <c r="CY39" i="3"/>
  <c r="CZ39" i="3"/>
  <c r="DA39" i="3"/>
  <c r="DB39" i="3"/>
  <c r="DC39" i="3"/>
  <c r="DF39" i="3"/>
  <c r="A40" i="3"/>
  <c r="Y40" i="3"/>
  <c r="CV40" i="3" s="1"/>
  <c r="CU40" i="3"/>
  <c r="CY40" i="3"/>
  <c r="CZ40" i="3"/>
  <c r="DB40" i="3" s="1"/>
  <c r="DA40" i="3"/>
  <c r="DC40" i="3"/>
  <c r="A41" i="3"/>
  <c r="Y41" i="3"/>
  <c r="CU41" i="3"/>
  <c r="CV41" i="3"/>
  <c r="CX41" i="3"/>
  <c r="DG41" i="3" s="1"/>
  <c r="CY41" i="3"/>
  <c r="CZ41" i="3"/>
  <c r="DA41" i="3"/>
  <c r="DB41" i="3"/>
  <c r="DC41" i="3"/>
  <c r="DF41" i="3"/>
  <c r="DH41" i="3"/>
  <c r="DI41" i="3"/>
  <c r="DJ41" i="3" s="1"/>
  <c r="A42" i="3"/>
  <c r="Y42" i="3"/>
  <c r="CX42" i="3" s="1"/>
  <c r="CU42" i="3"/>
  <c r="CV42" i="3"/>
  <c r="CY42" i="3"/>
  <c r="CZ42" i="3"/>
  <c r="DB42" i="3" s="1"/>
  <c r="DA42" i="3"/>
  <c r="DC42" i="3"/>
  <c r="DG42" i="3"/>
  <c r="DI42" i="3"/>
  <c r="DJ42" i="3" s="1"/>
  <c r="A43" i="3"/>
  <c r="Y43" i="3"/>
  <c r="CV43" i="3" s="1"/>
  <c r="CU43" i="3"/>
  <c r="CY43" i="3"/>
  <c r="CZ43" i="3"/>
  <c r="DB43" i="3" s="1"/>
  <c r="DA43" i="3"/>
  <c r="DC43" i="3"/>
  <c r="A44" i="3"/>
  <c r="Y44" i="3"/>
  <c r="CU44" i="3"/>
  <c r="CV44" i="3"/>
  <c r="CX44" i="3"/>
  <c r="CY44" i="3"/>
  <c r="CZ44" i="3"/>
  <c r="DA44" i="3"/>
  <c r="DB44" i="3"/>
  <c r="DC44" i="3"/>
  <c r="DF44" i="3"/>
  <c r="DG44" i="3"/>
  <c r="DH44" i="3"/>
  <c r="DI44" i="3"/>
  <c r="DJ44" i="3" s="1"/>
  <c r="A45" i="3"/>
  <c r="Y45" i="3"/>
  <c r="CU45" i="3"/>
  <c r="CV45" i="3"/>
  <c r="CX45" i="3"/>
  <c r="CY45" i="3"/>
  <c r="CZ45" i="3"/>
  <c r="DA45" i="3"/>
  <c r="DB45" i="3"/>
  <c r="DC45" i="3"/>
  <c r="DH45" i="3"/>
  <c r="A46" i="3"/>
  <c r="Y46" i="3"/>
  <c r="CV46" i="3" s="1"/>
  <c r="CU46" i="3"/>
  <c r="CX46" i="3"/>
  <c r="DG46" i="3" s="1"/>
  <c r="CY46" i="3"/>
  <c r="CZ46" i="3"/>
  <c r="DA46" i="3"/>
  <c r="DB46" i="3"/>
  <c r="DC46" i="3"/>
  <c r="DI46" i="3"/>
  <c r="DJ46" i="3" s="1"/>
  <c r="A47" i="3"/>
  <c r="Y47" i="3"/>
  <c r="CX47" i="3" s="1"/>
  <c r="DH47" i="3" s="1"/>
  <c r="CU47" i="3"/>
  <c r="CV47" i="3"/>
  <c r="CY47" i="3"/>
  <c r="CZ47" i="3"/>
  <c r="DA47" i="3"/>
  <c r="DB47" i="3"/>
  <c r="DC47" i="3"/>
  <c r="DF47" i="3"/>
  <c r="DG47" i="3"/>
  <c r="DI47" i="3"/>
  <c r="DJ47" i="3"/>
  <c r="A48" i="3"/>
  <c r="Y48" i="3"/>
  <c r="CU48" i="3"/>
  <c r="CY48" i="3"/>
  <c r="CZ48" i="3"/>
  <c r="DB48" i="3" s="1"/>
  <c r="DA48" i="3"/>
  <c r="DC48" i="3"/>
  <c r="A49" i="3"/>
  <c r="Y49" i="3"/>
  <c r="CU49" i="3"/>
  <c r="CV49" i="3"/>
  <c r="CX49" i="3"/>
  <c r="DG49" i="3" s="1"/>
  <c r="CY49" i="3"/>
  <c r="CZ49" i="3"/>
  <c r="DA49" i="3"/>
  <c r="DB49" i="3"/>
  <c r="DC49" i="3"/>
  <c r="DF49" i="3"/>
  <c r="DH49" i="3"/>
  <c r="DI49" i="3"/>
  <c r="DJ49" i="3" s="1"/>
  <c r="A50" i="3"/>
  <c r="Y50" i="3"/>
  <c r="CU50" i="3"/>
  <c r="CY50" i="3"/>
  <c r="CZ50" i="3"/>
  <c r="DB50" i="3" s="1"/>
  <c r="DA50" i="3"/>
  <c r="DC50" i="3"/>
  <c r="A51" i="3"/>
  <c r="Y51" i="3"/>
  <c r="CV51" i="3" s="1"/>
  <c r="CU51" i="3"/>
  <c r="CX51" i="3"/>
  <c r="CY51" i="3"/>
  <c r="CZ51" i="3"/>
  <c r="DB51" i="3" s="1"/>
  <c r="DA51" i="3"/>
  <c r="DC51" i="3"/>
  <c r="A52" i="3"/>
  <c r="Y52" i="3"/>
  <c r="CU52" i="3"/>
  <c r="CV52" i="3"/>
  <c r="CX52" i="3"/>
  <c r="CY52" i="3"/>
  <c r="CZ52" i="3"/>
  <c r="DA52" i="3"/>
  <c r="DB52" i="3"/>
  <c r="DC52" i="3"/>
  <c r="DF52" i="3"/>
  <c r="DG52" i="3"/>
  <c r="DH52" i="3"/>
  <c r="DI52" i="3"/>
  <c r="DJ52" i="3" s="1"/>
  <c r="A53" i="3"/>
  <c r="Y53" i="3"/>
  <c r="CU53" i="3"/>
  <c r="CV53" i="3"/>
  <c r="CX53" i="3"/>
  <c r="CY53" i="3"/>
  <c r="CZ53" i="3"/>
  <c r="DA53" i="3"/>
  <c r="DB53" i="3"/>
  <c r="DC53" i="3"/>
  <c r="DG53" i="3"/>
  <c r="DH53" i="3"/>
  <c r="A54" i="3"/>
  <c r="Y54" i="3"/>
  <c r="CV54" i="3" s="1"/>
  <c r="CU54" i="3"/>
  <c r="CX54" i="3"/>
  <c r="DH54" i="3" s="1"/>
  <c r="CY54" i="3"/>
  <c r="CZ54" i="3"/>
  <c r="DA54" i="3"/>
  <c r="DB54" i="3"/>
  <c r="DC54" i="3"/>
  <c r="A55" i="3"/>
  <c r="Y55" i="3"/>
  <c r="CX55" i="3" s="1"/>
  <c r="DH55" i="3" s="1"/>
  <c r="CU55" i="3"/>
  <c r="CV55" i="3"/>
  <c r="CY55" i="3"/>
  <c r="CZ55" i="3"/>
  <c r="DA55" i="3"/>
  <c r="DB55" i="3"/>
  <c r="DC55" i="3"/>
  <c r="DF55" i="3"/>
  <c r="DG55" i="3"/>
  <c r="DI55" i="3"/>
  <c r="DJ55" i="3" s="1"/>
  <c r="A56" i="3"/>
  <c r="Y56" i="3"/>
  <c r="CV56" i="3" s="1"/>
  <c r="CU56" i="3"/>
  <c r="CX56" i="3"/>
  <c r="DI56" i="3" s="1"/>
  <c r="CY56" i="3"/>
  <c r="CZ56" i="3"/>
  <c r="DB56" i="3" s="1"/>
  <c r="DA56" i="3"/>
  <c r="DC56" i="3"/>
  <c r="DJ56" i="3"/>
  <c r="A57" i="3"/>
  <c r="Y57" i="3"/>
  <c r="CU57" i="3"/>
  <c r="CV57" i="3"/>
  <c r="CX57" i="3"/>
  <c r="CY57" i="3"/>
  <c r="CZ57" i="3"/>
  <c r="DA57" i="3"/>
  <c r="DB57" i="3"/>
  <c r="DC57" i="3"/>
  <c r="DH57" i="3"/>
  <c r="DI57" i="3"/>
  <c r="DJ57" i="3" s="1"/>
  <c r="A58" i="3"/>
  <c r="Y58" i="3"/>
  <c r="CX58" i="3" s="1"/>
  <c r="CU58" i="3"/>
  <c r="CV58" i="3"/>
  <c r="CY58" i="3"/>
  <c r="CZ58" i="3"/>
  <c r="DB58" i="3" s="1"/>
  <c r="DA58" i="3"/>
  <c r="DC58" i="3"/>
  <c r="DG58" i="3"/>
  <c r="DH58" i="3"/>
  <c r="A59" i="3"/>
  <c r="Y59" i="3"/>
  <c r="CV59" i="3" s="1"/>
  <c r="CU59" i="3"/>
  <c r="CX59" i="3"/>
  <c r="DI59" i="3" s="1"/>
  <c r="DJ59" i="3" s="1"/>
  <c r="CY59" i="3"/>
  <c r="CZ59" i="3"/>
  <c r="DB59" i="3" s="1"/>
  <c r="DA59" i="3"/>
  <c r="DC59" i="3"/>
  <c r="A60" i="3"/>
  <c r="Y60" i="3"/>
  <c r="CU60" i="3"/>
  <c r="CV60" i="3"/>
  <c r="CX60" i="3"/>
  <c r="CY60" i="3"/>
  <c r="CZ60" i="3"/>
  <c r="DB60" i="3" s="1"/>
  <c r="DA60" i="3"/>
  <c r="DC60" i="3"/>
  <c r="DF60" i="3"/>
  <c r="DG60" i="3"/>
  <c r="DH60" i="3"/>
  <c r="DI60" i="3"/>
  <c r="DJ60" i="3"/>
  <c r="A61" i="3"/>
  <c r="Y61" i="3"/>
  <c r="CU61" i="3"/>
  <c r="CY61" i="3"/>
  <c r="CZ61" i="3"/>
  <c r="DA61" i="3"/>
  <c r="DB61" i="3"/>
  <c r="DC61" i="3"/>
  <c r="A62" i="3"/>
  <c r="Y62" i="3"/>
  <c r="CV62" i="3" s="1"/>
  <c r="CU62" i="3"/>
  <c r="CY62" i="3"/>
  <c r="CZ62" i="3"/>
  <c r="DA62" i="3"/>
  <c r="DB62" i="3"/>
  <c r="DC62" i="3"/>
  <c r="A63" i="3"/>
  <c r="Y63" i="3"/>
  <c r="CU63" i="3"/>
  <c r="CY63" i="3"/>
  <c r="CZ63" i="3"/>
  <c r="DB63" i="3" s="1"/>
  <c r="DA63" i="3"/>
  <c r="DC63" i="3"/>
  <c r="A64" i="3"/>
  <c r="Y64" i="3"/>
  <c r="CU64" i="3"/>
  <c r="CY64" i="3"/>
  <c r="CZ64" i="3"/>
  <c r="DB64" i="3" s="1"/>
  <c r="DA64" i="3"/>
  <c r="DC64" i="3"/>
  <c r="A65" i="3"/>
  <c r="Y65" i="3"/>
  <c r="CU65" i="3"/>
  <c r="CV65" i="3"/>
  <c r="CX65" i="3"/>
  <c r="DG65" i="3" s="1"/>
  <c r="CY65" i="3"/>
  <c r="CZ65" i="3"/>
  <c r="DA65" i="3"/>
  <c r="DB65" i="3"/>
  <c r="DC65" i="3"/>
  <c r="DF65" i="3"/>
  <c r="DH65" i="3"/>
  <c r="A66" i="3"/>
  <c r="Y66" i="3"/>
  <c r="CV66" i="3" s="1"/>
  <c r="CU66" i="3"/>
  <c r="CX66" i="3"/>
  <c r="DI66" i="3" s="1"/>
  <c r="DJ66" i="3" s="1"/>
  <c r="CY66" i="3"/>
  <c r="CZ66" i="3"/>
  <c r="DB66" i="3" s="1"/>
  <c r="DA66" i="3"/>
  <c r="DC66" i="3"/>
  <c r="A67" i="3"/>
  <c r="Y67" i="3"/>
  <c r="CV67" i="3" s="1"/>
  <c r="CU67" i="3"/>
  <c r="CX67" i="3"/>
  <c r="DH67" i="3" s="1"/>
  <c r="CY67" i="3"/>
  <c r="CZ67" i="3"/>
  <c r="DB67" i="3" s="1"/>
  <c r="DA67" i="3"/>
  <c r="DC67" i="3"/>
  <c r="A68" i="3"/>
  <c r="Y68" i="3"/>
  <c r="CU68" i="3"/>
  <c r="CV68" i="3"/>
  <c r="CX68" i="3"/>
  <c r="CY68" i="3"/>
  <c r="CZ68" i="3"/>
  <c r="DB68" i="3" s="1"/>
  <c r="DA68" i="3"/>
  <c r="DC68" i="3"/>
  <c r="DF68" i="3"/>
  <c r="DG68" i="3"/>
  <c r="DH68" i="3"/>
  <c r="DI68" i="3"/>
  <c r="DJ68" i="3" s="1"/>
  <c r="A69" i="3"/>
  <c r="Y69" i="3"/>
  <c r="CU69" i="3"/>
  <c r="CV69" i="3"/>
  <c r="CX69" i="3"/>
  <c r="CY69" i="3"/>
  <c r="CZ69" i="3"/>
  <c r="DB69" i="3" s="1"/>
  <c r="DA69" i="3"/>
  <c r="DC69" i="3"/>
  <c r="DH69" i="3"/>
  <c r="A70" i="3"/>
  <c r="Y70" i="3"/>
  <c r="CV70" i="3" s="1"/>
  <c r="CU70" i="3"/>
  <c r="CX70" i="3"/>
  <c r="CY70" i="3"/>
  <c r="CZ70" i="3"/>
  <c r="DA70" i="3"/>
  <c r="DB70" i="3"/>
  <c r="DC70" i="3"/>
  <c r="A71" i="3"/>
  <c r="Y71" i="3"/>
  <c r="CX71" i="3" s="1"/>
  <c r="DH71" i="3" s="1"/>
  <c r="CU71" i="3"/>
  <c r="CV71" i="3"/>
  <c r="CY71" i="3"/>
  <c r="CZ71" i="3"/>
  <c r="DA71" i="3"/>
  <c r="DB71" i="3"/>
  <c r="DC71" i="3"/>
  <c r="DF71" i="3"/>
  <c r="DG71" i="3"/>
  <c r="DI71" i="3"/>
  <c r="DJ71" i="3" s="1"/>
  <c r="A72" i="3"/>
  <c r="Y72" i="3"/>
  <c r="CU72" i="3"/>
  <c r="CY72" i="3"/>
  <c r="CZ72" i="3"/>
  <c r="DB72" i="3" s="1"/>
  <c r="DA72" i="3"/>
  <c r="DC72" i="3"/>
  <c r="A73" i="3"/>
  <c r="Y73" i="3"/>
  <c r="CU73" i="3"/>
  <c r="CV73" i="3"/>
  <c r="CX73" i="3"/>
  <c r="CY73" i="3"/>
  <c r="CZ73" i="3"/>
  <c r="DA73" i="3"/>
  <c r="DB73" i="3"/>
  <c r="DC73" i="3"/>
  <c r="DF73" i="3"/>
  <c r="DG73" i="3"/>
  <c r="DH73" i="3"/>
  <c r="DI73" i="3"/>
  <c r="DJ73" i="3" s="1"/>
  <c r="A74" i="3"/>
  <c r="Y74" i="3"/>
  <c r="CU74" i="3"/>
  <c r="CV74" i="3"/>
  <c r="CX74" i="3"/>
  <c r="DH74" i="3" s="1"/>
  <c r="CY74" i="3"/>
  <c r="CZ74" i="3"/>
  <c r="DB74" i="3" s="1"/>
  <c r="DA74" i="3"/>
  <c r="DC74" i="3"/>
  <c r="DI74" i="3"/>
  <c r="DJ74" i="3"/>
  <c r="A75" i="3"/>
  <c r="Y75" i="3"/>
  <c r="CU75" i="3"/>
  <c r="CY75" i="3"/>
  <c r="CZ75" i="3"/>
  <c r="DB75" i="3" s="1"/>
  <c r="DA75" i="3"/>
  <c r="DC75" i="3"/>
  <c r="A76" i="3"/>
  <c r="Y76" i="3"/>
  <c r="CU76" i="3"/>
  <c r="CV76" i="3"/>
  <c r="CX76" i="3"/>
  <c r="CY76" i="3"/>
  <c r="CZ76" i="3"/>
  <c r="DA76" i="3"/>
  <c r="DB76" i="3"/>
  <c r="DC76" i="3"/>
  <c r="DF76" i="3"/>
  <c r="DG76" i="3"/>
  <c r="DH76" i="3"/>
  <c r="DI76" i="3"/>
  <c r="DJ76" i="3" s="1"/>
  <c r="A77" i="3"/>
  <c r="Y77" i="3"/>
  <c r="CX77" i="3" s="1"/>
  <c r="CU77" i="3"/>
  <c r="CY77" i="3"/>
  <c r="CZ77" i="3"/>
  <c r="DB77" i="3" s="1"/>
  <c r="DA77" i="3"/>
  <c r="DC77" i="3"/>
  <c r="DG77" i="3"/>
  <c r="DH77" i="3"/>
  <c r="A78" i="3"/>
  <c r="Y78" i="3"/>
  <c r="CU78" i="3"/>
  <c r="CY78" i="3"/>
  <c r="CZ78" i="3"/>
  <c r="DA78" i="3"/>
  <c r="DB78" i="3"/>
  <c r="DC78" i="3"/>
  <c r="A79" i="3"/>
  <c r="Y79" i="3"/>
  <c r="CX79" i="3" s="1"/>
  <c r="CU79" i="3"/>
  <c r="CY79" i="3"/>
  <c r="CZ79" i="3"/>
  <c r="DB79" i="3" s="1"/>
  <c r="DA79" i="3"/>
  <c r="DC79" i="3"/>
  <c r="DI79" i="3"/>
  <c r="DJ79" i="3" s="1"/>
  <c r="A80" i="3"/>
  <c r="Y80" i="3"/>
  <c r="CU80" i="3"/>
  <c r="CV80" i="3"/>
  <c r="CX80" i="3"/>
  <c r="CY80" i="3"/>
  <c r="CZ80" i="3"/>
  <c r="DB80" i="3" s="1"/>
  <c r="DA80" i="3"/>
  <c r="DC80" i="3"/>
  <c r="DH80" i="3"/>
  <c r="A81" i="3"/>
  <c r="Y81" i="3"/>
  <c r="CU81" i="3"/>
  <c r="CV81" i="3"/>
  <c r="CX81" i="3"/>
  <c r="DI81" i="3" s="1"/>
  <c r="DJ81" i="3" s="1"/>
  <c r="CY81" i="3"/>
  <c r="CZ81" i="3"/>
  <c r="DA81" i="3"/>
  <c r="DB81" i="3"/>
  <c r="DC81" i="3"/>
  <c r="DF81" i="3"/>
  <c r="DG81" i="3"/>
  <c r="DH81" i="3"/>
  <c r="A82" i="3"/>
  <c r="Y82" i="3"/>
  <c r="CU82" i="3"/>
  <c r="CY82" i="3"/>
  <c r="CZ82" i="3"/>
  <c r="DA82" i="3"/>
  <c r="DB82" i="3"/>
  <c r="DC82" i="3"/>
  <c r="A83" i="3"/>
  <c r="Y83" i="3"/>
  <c r="CV83" i="3" s="1"/>
  <c r="CU83" i="3"/>
  <c r="CX83" i="3"/>
  <c r="CY83" i="3"/>
  <c r="CZ83" i="3"/>
  <c r="DB83" i="3" s="1"/>
  <c r="DA83" i="3"/>
  <c r="DC83" i="3"/>
  <c r="DI83" i="3"/>
  <c r="DJ83" i="3" s="1"/>
  <c r="A84" i="3"/>
  <c r="Y84" i="3"/>
  <c r="CU84" i="3"/>
  <c r="CV84" i="3"/>
  <c r="CX84" i="3"/>
  <c r="CY84" i="3"/>
  <c r="CZ84" i="3"/>
  <c r="DA84" i="3"/>
  <c r="DB84" i="3"/>
  <c r="DC84" i="3"/>
  <c r="DF84" i="3"/>
  <c r="DG84" i="3"/>
  <c r="DH84" i="3"/>
  <c r="DI84" i="3"/>
  <c r="DJ84" i="3"/>
  <c r="A85" i="3"/>
  <c r="Y85" i="3"/>
  <c r="CX85" i="3" s="1"/>
  <c r="DH85" i="3" s="1"/>
  <c r="CU85" i="3"/>
  <c r="CV85" i="3"/>
  <c r="CY85" i="3"/>
  <c r="CZ85" i="3"/>
  <c r="DA85" i="3"/>
  <c r="DB85" i="3"/>
  <c r="DC85" i="3"/>
  <c r="DG85" i="3"/>
  <c r="A86" i="3"/>
  <c r="Y86" i="3"/>
  <c r="CV86" i="3" s="1"/>
  <c r="CU86" i="3"/>
  <c r="CX86" i="3"/>
  <c r="DI86" i="3" s="1"/>
  <c r="DJ86" i="3" s="1"/>
  <c r="CY86" i="3"/>
  <c r="CZ86" i="3"/>
  <c r="DB86" i="3" s="1"/>
  <c r="DA86" i="3"/>
  <c r="DC86" i="3"/>
  <c r="DH86" i="3"/>
  <c r="A87" i="3"/>
  <c r="Y87" i="3"/>
  <c r="CU87" i="3"/>
  <c r="CY87" i="3"/>
  <c r="CZ87" i="3"/>
  <c r="DB87" i="3" s="1"/>
  <c r="DA87" i="3"/>
  <c r="DC87" i="3"/>
  <c r="A88" i="3"/>
  <c r="Y88" i="3"/>
  <c r="CU88" i="3"/>
  <c r="CY88" i="3"/>
  <c r="CZ88" i="3"/>
  <c r="DA88" i="3"/>
  <c r="DB88" i="3"/>
  <c r="DC88" i="3"/>
  <c r="A89" i="3"/>
  <c r="Y89" i="3"/>
  <c r="CX89" i="3" s="1"/>
  <c r="DG89" i="3" s="1"/>
  <c r="CU89" i="3"/>
  <c r="CY89" i="3"/>
  <c r="CZ89" i="3"/>
  <c r="DA89" i="3"/>
  <c r="DB89" i="3"/>
  <c r="DC89" i="3"/>
  <c r="DF89" i="3"/>
  <c r="A90" i="3"/>
  <c r="Y90" i="3"/>
  <c r="CU90" i="3"/>
  <c r="CV90" i="3"/>
  <c r="CX90" i="3"/>
  <c r="DI90" i="3" s="1"/>
  <c r="DJ90" i="3" s="1"/>
  <c r="CY90" i="3"/>
  <c r="CZ90" i="3"/>
  <c r="DA90" i="3"/>
  <c r="DB90" i="3"/>
  <c r="DC90" i="3"/>
  <c r="DF90" i="3"/>
  <c r="DG90" i="3"/>
  <c r="DH90" i="3"/>
  <c r="A91" i="3"/>
  <c r="Y91" i="3"/>
  <c r="CU91" i="3"/>
  <c r="CY91" i="3"/>
  <c r="CZ91" i="3"/>
  <c r="DA91" i="3"/>
  <c r="DB91" i="3"/>
  <c r="DC91" i="3"/>
  <c r="A92" i="3"/>
  <c r="Y92" i="3"/>
  <c r="CV92" i="3" s="1"/>
  <c r="CU92" i="3"/>
  <c r="CX92" i="3"/>
  <c r="DF92" i="3" s="1"/>
  <c r="CY92" i="3"/>
  <c r="CZ92" i="3"/>
  <c r="DB92" i="3" s="1"/>
  <c r="DA92" i="3"/>
  <c r="DC92" i="3"/>
  <c r="DI92" i="3"/>
  <c r="DJ92" i="3" s="1"/>
  <c r="A93" i="3"/>
  <c r="Y93" i="3"/>
  <c r="CU93" i="3"/>
  <c r="CV93" i="3"/>
  <c r="CX93" i="3"/>
  <c r="DG93" i="3" s="1"/>
  <c r="CY93" i="3"/>
  <c r="CZ93" i="3"/>
  <c r="DB93" i="3" s="1"/>
  <c r="DA93" i="3"/>
  <c r="DC93" i="3"/>
  <c r="DF93" i="3"/>
  <c r="DI93" i="3"/>
  <c r="DJ93" i="3" s="1"/>
  <c r="A94" i="3"/>
  <c r="Y94" i="3"/>
  <c r="CU94" i="3"/>
  <c r="CV94" i="3"/>
  <c r="CX94" i="3"/>
  <c r="CY94" i="3"/>
  <c r="CZ94" i="3"/>
  <c r="DB94" i="3" s="1"/>
  <c r="DA94" i="3"/>
  <c r="DC94" i="3"/>
  <c r="DH94" i="3"/>
  <c r="DI94" i="3"/>
  <c r="DJ94" i="3" s="1"/>
  <c r="A95" i="3"/>
  <c r="Y95" i="3"/>
  <c r="CU95" i="3"/>
  <c r="CY95" i="3"/>
  <c r="CZ95" i="3"/>
  <c r="DA95" i="3"/>
  <c r="DB95" i="3"/>
  <c r="DC95" i="3"/>
  <c r="A96" i="3"/>
  <c r="Y96" i="3"/>
  <c r="CU96" i="3"/>
  <c r="CY96" i="3"/>
  <c r="CZ96" i="3"/>
  <c r="DB96" i="3" s="1"/>
  <c r="DA96" i="3"/>
  <c r="DC96" i="3"/>
  <c r="A97" i="3"/>
  <c r="Y97" i="3"/>
  <c r="CX97" i="3" s="1"/>
  <c r="CU97" i="3"/>
  <c r="CY97" i="3"/>
  <c r="CZ97" i="3"/>
  <c r="DA97" i="3"/>
  <c r="DB97" i="3"/>
  <c r="DC97" i="3"/>
  <c r="DF97" i="3"/>
  <c r="DG97" i="3"/>
  <c r="A98" i="3"/>
  <c r="Y98" i="3"/>
  <c r="CU98" i="3"/>
  <c r="CV98" i="3"/>
  <c r="CX98" i="3"/>
  <c r="DI98" i="3" s="1"/>
  <c r="DJ98" i="3" s="1"/>
  <c r="CY98" i="3"/>
  <c r="CZ98" i="3"/>
  <c r="DA98" i="3"/>
  <c r="DB98" i="3"/>
  <c r="DC98" i="3"/>
  <c r="DH98" i="3"/>
  <c r="A99" i="3"/>
  <c r="Y99" i="3"/>
  <c r="CU99" i="3"/>
  <c r="CY99" i="3"/>
  <c r="CZ99" i="3"/>
  <c r="DA99" i="3"/>
  <c r="DB99" i="3"/>
  <c r="DC99" i="3"/>
  <c r="A100" i="3"/>
  <c r="Y100" i="3"/>
  <c r="CU100" i="3"/>
  <c r="CV100" i="3"/>
  <c r="CX100" i="3"/>
  <c r="DG100" i="3" s="1"/>
  <c r="CY100" i="3"/>
  <c r="CZ100" i="3"/>
  <c r="DB100" i="3" s="1"/>
  <c r="DA100" i="3"/>
  <c r="DC100" i="3"/>
  <c r="DI100" i="3"/>
  <c r="DJ100" i="3" s="1"/>
  <c r="A101" i="3"/>
  <c r="Y101" i="3"/>
  <c r="CU101" i="3"/>
  <c r="CV101" i="3"/>
  <c r="CX101" i="3"/>
  <c r="CY101" i="3"/>
  <c r="CZ101" i="3"/>
  <c r="DB101" i="3" s="1"/>
  <c r="DA101" i="3"/>
  <c r="DC101" i="3"/>
  <c r="DF101" i="3"/>
  <c r="DG101" i="3"/>
  <c r="DH101" i="3"/>
  <c r="DI101" i="3"/>
  <c r="DJ101" i="3"/>
  <c r="A102" i="3"/>
  <c r="Y102" i="3"/>
  <c r="CU102" i="3"/>
  <c r="CV102" i="3"/>
  <c r="CX102" i="3"/>
  <c r="CY102" i="3"/>
  <c r="CZ102" i="3"/>
  <c r="DA102" i="3"/>
  <c r="DB102" i="3"/>
  <c r="DC102" i="3"/>
  <c r="DH102" i="3"/>
  <c r="A103" i="3"/>
  <c r="Y103" i="3"/>
  <c r="CU103" i="3"/>
  <c r="CY103" i="3"/>
  <c r="CZ103" i="3"/>
  <c r="DB103" i="3" s="1"/>
  <c r="DA103" i="3"/>
  <c r="DC103" i="3"/>
  <c r="A104" i="3"/>
  <c r="Y104" i="3"/>
  <c r="CU104" i="3"/>
  <c r="CY104" i="3"/>
  <c r="CZ104" i="3"/>
  <c r="DB104" i="3" s="1"/>
  <c r="DA104" i="3"/>
  <c r="DC104" i="3"/>
  <c r="A105" i="3"/>
  <c r="Y105" i="3"/>
  <c r="CX105" i="3" s="1"/>
  <c r="DG105" i="3" s="1"/>
  <c r="CU105" i="3"/>
  <c r="CY105" i="3"/>
  <c r="CZ105" i="3"/>
  <c r="DA105" i="3"/>
  <c r="DB105" i="3"/>
  <c r="DC105" i="3"/>
  <c r="DF105" i="3"/>
  <c r="A106" i="3"/>
  <c r="Y106" i="3"/>
  <c r="CU106" i="3"/>
  <c r="CV106" i="3"/>
  <c r="CX106" i="3"/>
  <c r="DI106" i="3" s="1"/>
  <c r="DJ106" i="3" s="1"/>
  <c r="CY106" i="3"/>
  <c r="CZ106" i="3"/>
  <c r="DA106" i="3"/>
  <c r="DB106" i="3"/>
  <c r="DC106" i="3"/>
  <c r="DH106" i="3"/>
  <c r="A107" i="3"/>
  <c r="Y107" i="3"/>
  <c r="CU107" i="3"/>
  <c r="CY107" i="3"/>
  <c r="CZ107" i="3"/>
  <c r="DA107" i="3"/>
  <c r="DB107" i="3"/>
  <c r="DC107" i="3"/>
  <c r="A108" i="3"/>
  <c r="Y108" i="3"/>
  <c r="CU108" i="3"/>
  <c r="CV108" i="3"/>
  <c r="CX108" i="3"/>
  <c r="DH108" i="3" s="1"/>
  <c r="CY108" i="3"/>
  <c r="CZ108" i="3"/>
  <c r="DB108" i="3" s="1"/>
  <c r="DA108" i="3"/>
  <c r="DC108" i="3"/>
  <c r="DI108" i="3"/>
  <c r="DJ108" i="3" s="1"/>
  <c r="A109" i="3"/>
  <c r="Y109" i="3"/>
  <c r="CU109" i="3"/>
  <c r="CV109" i="3"/>
  <c r="CX109" i="3"/>
  <c r="CY109" i="3"/>
  <c r="CZ109" i="3"/>
  <c r="DB109" i="3" s="1"/>
  <c r="DA109" i="3"/>
  <c r="DC109" i="3"/>
  <c r="DF109" i="3"/>
  <c r="DG109" i="3"/>
  <c r="DH109" i="3"/>
  <c r="DI109" i="3"/>
  <c r="DJ109" i="3" s="1"/>
  <c r="A110" i="3"/>
  <c r="Y110" i="3"/>
  <c r="CU110" i="3"/>
  <c r="CV110" i="3"/>
  <c r="CX110" i="3"/>
  <c r="CY110" i="3"/>
  <c r="CZ110" i="3"/>
  <c r="DA110" i="3"/>
  <c r="DB110" i="3"/>
  <c r="DC110" i="3"/>
  <c r="DH110" i="3"/>
  <c r="DI110" i="3"/>
  <c r="DJ110" i="3" s="1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EC18" i="1"/>
  <c r="ED18" i="1"/>
  <c r="EE18" i="1"/>
  <c r="EF18" i="1"/>
  <c r="EG18" i="1"/>
  <c r="EH18" i="1"/>
  <c r="EI18" i="1"/>
  <c r="EJ18" i="1"/>
  <c r="EK18" i="1"/>
  <c r="EL18" i="1"/>
  <c r="EM18" i="1"/>
  <c r="EN18" i="1"/>
  <c r="EO18" i="1"/>
  <c r="EP18" i="1"/>
  <c r="EQ18" i="1"/>
  <c r="ER18" i="1"/>
  <c r="ES18" i="1"/>
  <c r="ET18" i="1"/>
  <c r="EU18" i="1"/>
  <c r="EV18" i="1"/>
  <c r="EW18" i="1"/>
  <c r="EX18" i="1"/>
  <c r="EY18" i="1"/>
  <c r="EZ18" i="1"/>
  <c r="FA18" i="1"/>
  <c r="FB18" i="1"/>
  <c r="FC18" i="1"/>
  <c r="FD18" i="1"/>
  <c r="FE18" i="1"/>
  <c r="FF18" i="1"/>
  <c r="FG18" i="1"/>
  <c r="FH18" i="1"/>
  <c r="FI18" i="1"/>
  <c r="FJ18" i="1"/>
  <c r="FK18" i="1"/>
  <c r="FL18" i="1"/>
  <c r="FM18" i="1"/>
  <c r="FN18" i="1"/>
  <c r="FO18" i="1"/>
  <c r="FP18" i="1"/>
  <c r="FQ18" i="1"/>
  <c r="FR18" i="1"/>
  <c r="FS18" i="1"/>
  <c r="FT18" i="1"/>
  <c r="FU18" i="1"/>
  <c r="FV18" i="1"/>
  <c r="FW18" i="1"/>
  <c r="FX18" i="1"/>
  <c r="FY18" i="1"/>
  <c r="FZ18" i="1"/>
  <c r="GA18" i="1"/>
  <c r="GB18" i="1"/>
  <c r="GC18" i="1"/>
  <c r="GD18" i="1"/>
  <c r="GE18" i="1"/>
  <c r="GF18" i="1"/>
  <c r="GG18" i="1"/>
  <c r="GH18" i="1"/>
  <c r="GI18" i="1"/>
  <c r="GJ18" i="1"/>
  <c r="GK18" i="1"/>
  <c r="GL18" i="1"/>
  <c r="GM18" i="1"/>
  <c r="GN18" i="1"/>
  <c r="GO18" i="1"/>
  <c r="GP18" i="1"/>
  <c r="GQ18" i="1"/>
  <c r="GR18" i="1"/>
  <c r="GS18" i="1"/>
  <c r="GT18" i="1"/>
  <c r="GU18" i="1"/>
  <c r="GV18" i="1"/>
  <c r="GW18" i="1"/>
  <c r="GX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EC22" i="1"/>
  <c r="ED22" i="1"/>
  <c r="EE22" i="1"/>
  <c r="EF22" i="1"/>
  <c r="EG22" i="1"/>
  <c r="EH22" i="1"/>
  <c r="EI22" i="1"/>
  <c r="EJ22" i="1"/>
  <c r="EK22" i="1"/>
  <c r="EL22" i="1"/>
  <c r="EM22" i="1"/>
  <c r="EN22" i="1"/>
  <c r="EO22" i="1"/>
  <c r="EP22" i="1"/>
  <c r="EQ22" i="1"/>
  <c r="ER22" i="1"/>
  <c r="ES22" i="1"/>
  <c r="ET22" i="1"/>
  <c r="EU22" i="1"/>
  <c r="EV22" i="1"/>
  <c r="EW22" i="1"/>
  <c r="EX22" i="1"/>
  <c r="EY22" i="1"/>
  <c r="EZ22" i="1"/>
  <c r="FA22" i="1"/>
  <c r="FB22" i="1"/>
  <c r="FC22" i="1"/>
  <c r="FD22" i="1"/>
  <c r="FE22" i="1"/>
  <c r="FF22" i="1"/>
  <c r="FG22" i="1"/>
  <c r="FH22" i="1"/>
  <c r="FI22" i="1"/>
  <c r="FJ22" i="1"/>
  <c r="FK22" i="1"/>
  <c r="FL22" i="1"/>
  <c r="FM22" i="1"/>
  <c r="FN22" i="1"/>
  <c r="FO22" i="1"/>
  <c r="FP22" i="1"/>
  <c r="FQ22" i="1"/>
  <c r="FR22" i="1"/>
  <c r="FS22" i="1"/>
  <c r="FT22" i="1"/>
  <c r="FU22" i="1"/>
  <c r="FV22" i="1"/>
  <c r="FW22" i="1"/>
  <c r="FX22" i="1"/>
  <c r="FY22" i="1"/>
  <c r="FZ22" i="1"/>
  <c r="GA22" i="1"/>
  <c r="GB22" i="1"/>
  <c r="GC22" i="1"/>
  <c r="GD22" i="1"/>
  <c r="GE22" i="1"/>
  <c r="GF22" i="1"/>
  <c r="GG22" i="1"/>
  <c r="GH22" i="1"/>
  <c r="GI22" i="1"/>
  <c r="GJ22" i="1"/>
  <c r="GK22" i="1"/>
  <c r="GL22" i="1"/>
  <c r="GM22" i="1"/>
  <c r="GN22" i="1"/>
  <c r="GO22" i="1"/>
  <c r="GP22" i="1"/>
  <c r="GQ22" i="1"/>
  <c r="GR22" i="1"/>
  <c r="GS22" i="1"/>
  <c r="GT22" i="1"/>
  <c r="GU22" i="1"/>
  <c r="GV22" i="1"/>
  <c r="GW22" i="1"/>
  <c r="GX22" i="1"/>
  <c r="D24" i="1"/>
  <c r="E26" i="1"/>
  <c r="Z26" i="1"/>
  <c r="AA26" i="1"/>
  <c r="AM26" i="1"/>
  <c r="AN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C26" i="1"/>
  <c r="ED26" i="1"/>
  <c r="EE26" i="1"/>
  <c r="EF26" i="1"/>
  <c r="EG26" i="1"/>
  <c r="EH26" i="1"/>
  <c r="EI26" i="1"/>
  <c r="EJ26" i="1"/>
  <c r="EK26" i="1"/>
  <c r="EL26" i="1"/>
  <c r="EM26" i="1"/>
  <c r="EN26" i="1"/>
  <c r="EO26" i="1"/>
  <c r="EP26" i="1"/>
  <c r="EQ26" i="1"/>
  <c r="ER26" i="1"/>
  <c r="ES26" i="1"/>
  <c r="ET26" i="1"/>
  <c r="EU26" i="1"/>
  <c r="EV26" i="1"/>
  <c r="EW26" i="1"/>
  <c r="EX26" i="1"/>
  <c r="EY26" i="1"/>
  <c r="EZ26" i="1"/>
  <c r="FA26" i="1"/>
  <c r="FB26" i="1"/>
  <c r="FC26" i="1"/>
  <c r="FD26" i="1"/>
  <c r="FE26" i="1"/>
  <c r="FF26" i="1"/>
  <c r="FG26" i="1"/>
  <c r="FH26" i="1"/>
  <c r="FI26" i="1"/>
  <c r="FJ26" i="1"/>
  <c r="FK26" i="1"/>
  <c r="FL26" i="1"/>
  <c r="FM26" i="1"/>
  <c r="FN26" i="1"/>
  <c r="FO26" i="1"/>
  <c r="FP26" i="1"/>
  <c r="FQ26" i="1"/>
  <c r="FR26" i="1"/>
  <c r="FS26" i="1"/>
  <c r="FT26" i="1"/>
  <c r="FU26" i="1"/>
  <c r="FV26" i="1"/>
  <c r="FW26" i="1"/>
  <c r="FX26" i="1"/>
  <c r="FY26" i="1"/>
  <c r="FZ26" i="1"/>
  <c r="GA26" i="1"/>
  <c r="GB26" i="1"/>
  <c r="GC26" i="1"/>
  <c r="GD26" i="1"/>
  <c r="GE26" i="1"/>
  <c r="GF26" i="1"/>
  <c r="GG26" i="1"/>
  <c r="GH26" i="1"/>
  <c r="GI26" i="1"/>
  <c r="GJ26" i="1"/>
  <c r="GK26" i="1"/>
  <c r="GL26" i="1"/>
  <c r="GM26" i="1"/>
  <c r="GN26" i="1"/>
  <c r="GO26" i="1"/>
  <c r="GP26" i="1"/>
  <c r="GQ26" i="1"/>
  <c r="GR26" i="1"/>
  <c r="GS26" i="1"/>
  <c r="GT26" i="1"/>
  <c r="GU26" i="1"/>
  <c r="GV26" i="1"/>
  <c r="GW26" i="1"/>
  <c r="GX26" i="1"/>
  <c r="C28" i="1"/>
  <c r="D28" i="1"/>
  <c r="U28" i="1"/>
  <c r="W28" i="1"/>
  <c r="AC28" i="1"/>
  <c r="AD28" i="1"/>
  <c r="AE28" i="1"/>
  <c r="AF28" i="1"/>
  <c r="AG28" i="1"/>
  <c r="AH28" i="1"/>
  <c r="AI28" i="1"/>
  <c r="CW28" i="1" s="1"/>
  <c r="V28" i="1" s="1"/>
  <c r="AJ28" i="1"/>
  <c r="CX28" i="1" s="1"/>
  <c r="CQ28" i="1"/>
  <c r="P28" i="1" s="1"/>
  <c r="CP28" i="1" s="1"/>
  <c r="O28" i="1" s="1"/>
  <c r="CR28" i="1"/>
  <c r="Q28" i="1" s="1"/>
  <c r="CS28" i="1"/>
  <c r="R28" i="1" s="1"/>
  <c r="CT28" i="1"/>
  <c r="S28" i="1" s="1"/>
  <c r="CY28" i="1" s="1"/>
  <c r="X28" i="1" s="1"/>
  <c r="CU28" i="1"/>
  <c r="T28" i="1" s="1"/>
  <c r="CV28" i="1"/>
  <c r="FR28" i="1"/>
  <c r="GL28" i="1"/>
  <c r="GN28" i="1"/>
  <c r="GO28" i="1"/>
  <c r="GV28" i="1"/>
  <c r="HC28" i="1"/>
  <c r="GX28" i="1" s="1"/>
  <c r="C29" i="1"/>
  <c r="D29" i="1"/>
  <c r="V29" i="1"/>
  <c r="W29" i="1"/>
  <c r="AC29" i="1"/>
  <c r="AD29" i="1"/>
  <c r="AB29" i="1" s="1"/>
  <c r="AE29" i="1"/>
  <c r="AF29" i="1"/>
  <c r="AG29" i="1"/>
  <c r="AH29" i="1"/>
  <c r="CV29" i="1" s="1"/>
  <c r="U29" i="1" s="1"/>
  <c r="AI29" i="1"/>
  <c r="AJ29" i="1"/>
  <c r="CQ29" i="1"/>
  <c r="P29" i="1" s="1"/>
  <c r="CR29" i="1"/>
  <c r="Q29" i="1" s="1"/>
  <c r="CS29" i="1"/>
  <c r="R29" i="1" s="1"/>
  <c r="CT29" i="1"/>
  <c r="S29" i="1" s="1"/>
  <c r="CU29" i="1"/>
  <c r="T29" i="1" s="1"/>
  <c r="CW29" i="1"/>
  <c r="CX29" i="1"/>
  <c r="FR29" i="1"/>
  <c r="GL29" i="1"/>
  <c r="GN29" i="1"/>
  <c r="GO29" i="1"/>
  <c r="GV29" i="1"/>
  <c r="HC29" i="1"/>
  <c r="GX29" i="1" s="1"/>
  <c r="C30" i="1"/>
  <c r="D30" i="1"/>
  <c r="S30" i="1"/>
  <c r="V30" i="1"/>
  <c r="AC30" i="1"/>
  <c r="AE30" i="1"/>
  <c r="CS30" i="1" s="1"/>
  <c r="R30" i="1" s="1"/>
  <c r="CY30" i="1" s="1"/>
  <c r="X30" i="1" s="1"/>
  <c r="AF30" i="1"/>
  <c r="AG30" i="1"/>
  <c r="AH30" i="1"/>
  <c r="CV30" i="1" s="1"/>
  <c r="U30" i="1" s="1"/>
  <c r="AI30" i="1"/>
  <c r="CW30" i="1" s="1"/>
  <c r="AJ30" i="1"/>
  <c r="CQ30" i="1"/>
  <c r="P30" i="1" s="1"/>
  <c r="CP30" i="1" s="1"/>
  <c r="O30" i="1" s="1"/>
  <c r="CR30" i="1"/>
  <c r="Q30" i="1" s="1"/>
  <c r="CT30" i="1"/>
  <c r="CU30" i="1"/>
  <c r="T30" i="1" s="1"/>
  <c r="CX30" i="1"/>
  <c r="W30" i="1" s="1"/>
  <c r="FR30" i="1"/>
  <c r="GL30" i="1"/>
  <c r="GN30" i="1"/>
  <c r="GO30" i="1"/>
  <c r="GV30" i="1"/>
  <c r="HC30" i="1" s="1"/>
  <c r="GX30" i="1" s="1"/>
  <c r="C31" i="1"/>
  <c r="D31" i="1"/>
  <c r="T31" i="1"/>
  <c r="AC31" i="1"/>
  <c r="AB31" i="1" s="1"/>
  <c r="AD31" i="1"/>
  <c r="AE31" i="1"/>
  <c r="AF31" i="1"/>
  <c r="CT31" i="1" s="1"/>
  <c r="S31" i="1" s="1"/>
  <c r="AG31" i="1"/>
  <c r="CU31" i="1" s="1"/>
  <c r="AH31" i="1"/>
  <c r="AI31" i="1"/>
  <c r="CW31" i="1" s="1"/>
  <c r="V31" i="1" s="1"/>
  <c r="AJ31" i="1"/>
  <c r="CQ31" i="1"/>
  <c r="P31" i="1" s="1"/>
  <c r="CR31" i="1"/>
  <c r="Q31" i="1" s="1"/>
  <c r="CS31" i="1"/>
  <c r="R31" i="1" s="1"/>
  <c r="CV31" i="1"/>
  <c r="U31" i="1" s="1"/>
  <c r="CX31" i="1"/>
  <c r="W31" i="1" s="1"/>
  <c r="FR31" i="1"/>
  <c r="GL31" i="1"/>
  <c r="GN31" i="1"/>
  <c r="GO31" i="1"/>
  <c r="GV31" i="1"/>
  <c r="HC31" i="1" s="1"/>
  <c r="GX31" i="1" s="1"/>
  <c r="C32" i="1"/>
  <c r="D32" i="1"/>
  <c r="Q32" i="1"/>
  <c r="R32" i="1"/>
  <c r="W32" i="1"/>
  <c r="AC32" i="1"/>
  <c r="AB32" i="1" s="1"/>
  <c r="AD32" i="1"/>
  <c r="AE32" i="1"/>
  <c r="CS32" i="1" s="1"/>
  <c r="AF32" i="1"/>
  <c r="AG32" i="1"/>
  <c r="AH32" i="1"/>
  <c r="AI32" i="1"/>
  <c r="AJ32" i="1"/>
  <c r="CQ32" i="1"/>
  <c r="P32" i="1" s="1"/>
  <c r="CP32" i="1" s="1"/>
  <c r="O32" i="1" s="1"/>
  <c r="CR32" i="1"/>
  <c r="CT32" i="1"/>
  <c r="S32" i="1" s="1"/>
  <c r="CU32" i="1"/>
  <c r="T32" i="1" s="1"/>
  <c r="CV32" i="1"/>
  <c r="U32" i="1" s="1"/>
  <c r="CW32" i="1"/>
  <c r="V32" i="1" s="1"/>
  <c r="CX32" i="1"/>
  <c r="FR32" i="1"/>
  <c r="GL32" i="1"/>
  <c r="GN32" i="1"/>
  <c r="GO32" i="1"/>
  <c r="GV32" i="1"/>
  <c r="HC32" i="1" s="1"/>
  <c r="GX32" i="1" s="1"/>
  <c r="C33" i="1"/>
  <c r="D33" i="1"/>
  <c r="AC33" i="1"/>
  <c r="CQ33" i="1" s="1"/>
  <c r="P33" i="1" s="1"/>
  <c r="AE33" i="1"/>
  <c r="AD33" i="1" s="1"/>
  <c r="AB33" i="1" s="1"/>
  <c r="AF33" i="1"/>
  <c r="CT33" i="1" s="1"/>
  <c r="S33" i="1" s="1"/>
  <c r="AG33" i="1"/>
  <c r="AH33" i="1"/>
  <c r="CV33" i="1" s="1"/>
  <c r="U33" i="1" s="1"/>
  <c r="AI33" i="1"/>
  <c r="CW33" i="1" s="1"/>
  <c r="V33" i="1" s="1"/>
  <c r="AJ33" i="1"/>
  <c r="CX33" i="1" s="1"/>
  <c r="W33" i="1" s="1"/>
  <c r="CS33" i="1"/>
  <c r="R33" i="1" s="1"/>
  <c r="CU33" i="1"/>
  <c r="T33" i="1" s="1"/>
  <c r="FR33" i="1"/>
  <c r="GL33" i="1"/>
  <c r="GN33" i="1"/>
  <c r="GO33" i="1"/>
  <c r="GV33" i="1"/>
  <c r="HC33" i="1"/>
  <c r="GX33" i="1" s="1"/>
  <c r="C34" i="1"/>
  <c r="D34" i="1"/>
  <c r="V34" i="1"/>
  <c r="AC34" i="1"/>
  <c r="AE34" i="1"/>
  <c r="AD34" i="1" s="1"/>
  <c r="AF34" i="1"/>
  <c r="CT34" i="1" s="1"/>
  <c r="S34" i="1" s="1"/>
  <c r="AG34" i="1"/>
  <c r="AH34" i="1"/>
  <c r="CV34" i="1" s="1"/>
  <c r="U34" i="1" s="1"/>
  <c r="AI34" i="1"/>
  <c r="CW34" i="1" s="1"/>
  <c r="AJ34" i="1"/>
  <c r="CQ34" i="1"/>
  <c r="P34" i="1" s="1"/>
  <c r="CP34" i="1" s="1"/>
  <c r="O34" i="1" s="1"/>
  <c r="CR34" i="1"/>
  <c r="Q34" i="1" s="1"/>
  <c r="CU34" i="1"/>
  <c r="T34" i="1" s="1"/>
  <c r="CX34" i="1"/>
  <c r="W34" i="1" s="1"/>
  <c r="FR34" i="1"/>
  <c r="GL34" i="1"/>
  <c r="GN34" i="1"/>
  <c r="GO34" i="1"/>
  <c r="GV34" i="1"/>
  <c r="HC34" i="1"/>
  <c r="GX34" i="1" s="1"/>
  <c r="C35" i="1"/>
  <c r="D35" i="1"/>
  <c r="R35" i="1"/>
  <c r="AC35" i="1"/>
  <c r="AD35" i="1"/>
  <c r="AB35" i="1" s="1"/>
  <c r="AE35" i="1"/>
  <c r="AF35" i="1"/>
  <c r="CT35" i="1" s="1"/>
  <c r="S35" i="1" s="1"/>
  <c r="AG35" i="1"/>
  <c r="CU35" i="1" s="1"/>
  <c r="T35" i="1" s="1"/>
  <c r="AH35" i="1"/>
  <c r="AI35" i="1"/>
  <c r="CW35" i="1" s="1"/>
  <c r="V35" i="1" s="1"/>
  <c r="AJ35" i="1"/>
  <c r="CQ35" i="1"/>
  <c r="P35" i="1" s="1"/>
  <c r="CP35" i="1" s="1"/>
  <c r="O35" i="1" s="1"/>
  <c r="CR35" i="1"/>
  <c r="Q35" i="1" s="1"/>
  <c r="CS35" i="1"/>
  <c r="CV35" i="1"/>
  <c r="U35" i="1" s="1"/>
  <c r="CX35" i="1"/>
  <c r="W35" i="1" s="1"/>
  <c r="FR35" i="1"/>
  <c r="GL35" i="1"/>
  <c r="GN35" i="1"/>
  <c r="GO35" i="1"/>
  <c r="GV35" i="1"/>
  <c r="HC35" i="1" s="1"/>
  <c r="GX35" i="1" s="1"/>
  <c r="C36" i="1"/>
  <c r="D36" i="1"/>
  <c r="Q36" i="1"/>
  <c r="R36" i="1"/>
  <c r="CY36" i="1" s="1"/>
  <c r="X36" i="1" s="1"/>
  <c r="S36" i="1"/>
  <c r="W36" i="1"/>
  <c r="AC36" i="1"/>
  <c r="AB36" i="1" s="1"/>
  <c r="AD36" i="1"/>
  <c r="AE36" i="1"/>
  <c r="CS36" i="1" s="1"/>
  <c r="AF36" i="1"/>
  <c r="AG36" i="1"/>
  <c r="AH36" i="1"/>
  <c r="AI36" i="1"/>
  <c r="AJ36" i="1"/>
  <c r="CQ36" i="1"/>
  <c r="P36" i="1" s="1"/>
  <c r="CP36" i="1" s="1"/>
  <c r="O36" i="1" s="1"/>
  <c r="CR36" i="1"/>
  <c r="CT36" i="1"/>
  <c r="CU36" i="1"/>
  <c r="T36" i="1" s="1"/>
  <c r="CV36" i="1"/>
  <c r="U36" i="1" s="1"/>
  <c r="CW36" i="1"/>
  <c r="V36" i="1" s="1"/>
  <c r="CX36" i="1"/>
  <c r="FR36" i="1"/>
  <c r="GL36" i="1"/>
  <c r="GN36" i="1"/>
  <c r="GO36" i="1"/>
  <c r="GV36" i="1"/>
  <c r="HC36" i="1" s="1"/>
  <c r="GX36" i="1" s="1"/>
  <c r="C37" i="1"/>
  <c r="D37" i="1"/>
  <c r="W37" i="1"/>
  <c r="AC37" i="1"/>
  <c r="CQ37" i="1" s="1"/>
  <c r="P37" i="1" s="1"/>
  <c r="AE37" i="1"/>
  <c r="AD37" i="1" s="1"/>
  <c r="AB37" i="1" s="1"/>
  <c r="AF37" i="1"/>
  <c r="CT37" i="1" s="1"/>
  <c r="S37" i="1" s="1"/>
  <c r="AG37" i="1"/>
  <c r="AH37" i="1"/>
  <c r="CV37" i="1" s="1"/>
  <c r="U37" i="1" s="1"/>
  <c r="AI37" i="1"/>
  <c r="CW37" i="1" s="1"/>
  <c r="V37" i="1" s="1"/>
  <c r="AJ37" i="1"/>
  <c r="CX37" i="1" s="1"/>
  <c r="CS37" i="1"/>
  <c r="R37" i="1" s="1"/>
  <c r="CU37" i="1"/>
  <c r="T37" i="1" s="1"/>
  <c r="FR37" i="1"/>
  <c r="GL37" i="1"/>
  <c r="GN37" i="1"/>
  <c r="GO37" i="1"/>
  <c r="GV37" i="1"/>
  <c r="HC37" i="1"/>
  <c r="GX37" i="1" s="1"/>
  <c r="C38" i="1"/>
  <c r="D38" i="1"/>
  <c r="V38" i="1"/>
  <c r="AC38" i="1"/>
  <c r="CQ38" i="1" s="1"/>
  <c r="P38" i="1" s="1"/>
  <c r="AE38" i="1"/>
  <c r="AD38" i="1" s="1"/>
  <c r="AF38" i="1"/>
  <c r="AG38" i="1"/>
  <c r="AH38" i="1"/>
  <c r="CV38" i="1" s="1"/>
  <c r="U38" i="1" s="1"/>
  <c r="AI38" i="1"/>
  <c r="CW38" i="1" s="1"/>
  <c r="AJ38" i="1"/>
  <c r="CR38" i="1"/>
  <c r="Q38" i="1" s="1"/>
  <c r="CT38" i="1"/>
  <c r="S38" i="1" s="1"/>
  <c r="CU38" i="1"/>
  <c r="T38" i="1" s="1"/>
  <c r="CX38" i="1"/>
  <c r="W38" i="1" s="1"/>
  <c r="FR38" i="1"/>
  <c r="GL38" i="1"/>
  <c r="GN38" i="1"/>
  <c r="GO38" i="1"/>
  <c r="GV38" i="1"/>
  <c r="GX38" i="1"/>
  <c r="HC38" i="1"/>
  <c r="C39" i="1"/>
  <c r="D39" i="1"/>
  <c r="Q39" i="1"/>
  <c r="U39" i="1"/>
  <c r="AC39" i="1"/>
  <c r="AD39" i="1"/>
  <c r="AE39" i="1"/>
  <c r="CS39" i="1" s="1"/>
  <c r="R39" i="1" s="1"/>
  <c r="AF39" i="1"/>
  <c r="CT39" i="1" s="1"/>
  <c r="S39" i="1" s="1"/>
  <c r="AG39" i="1"/>
  <c r="CU39" i="1" s="1"/>
  <c r="T39" i="1" s="1"/>
  <c r="AH39" i="1"/>
  <c r="AI39" i="1"/>
  <c r="CW39" i="1" s="1"/>
  <c r="V39" i="1" s="1"/>
  <c r="AJ39" i="1"/>
  <c r="CQ39" i="1"/>
  <c r="P39" i="1" s="1"/>
  <c r="CR39" i="1"/>
  <c r="CV39" i="1"/>
  <c r="CX39" i="1"/>
  <c r="W39" i="1" s="1"/>
  <c r="FR39" i="1"/>
  <c r="GL39" i="1"/>
  <c r="GN39" i="1"/>
  <c r="GO39" i="1"/>
  <c r="GV39" i="1"/>
  <c r="HC39" i="1" s="1"/>
  <c r="GX39" i="1" s="1"/>
  <c r="C40" i="1"/>
  <c r="D40" i="1"/>
  <c r="P40" i="1"/>
  <c r="CP40" i="1" s="1"/>
  <c r="O40" i="1" s="1"/>
  <c r="Q40" i="1"/>
  <c r="R40" i="1"/>
  <c r="AB40" i="1"/>
  <c r="AC40" i="1"/>
  <c r="AD40" i="1"/>
  <c r="AE40" i="1"/>
  <c r="CS40" i="1" s="1"/>
  <c r="AF40" i="1"/>
  <c r="AG40" i="1"/>
  <c r="AH40" i="1"/>
  <c r="AI40" i="1"/>
  <c r="AJ40" i="1"/>
  <c r="CX40" i="1" s="1"/>
  <c r="W40" i="1" s="1"/>
  <c r="CQ40" i="1"/>
  <c r="CR40" i="1"/>
  <c r="CT40" i="1"/>
  <c r="S40" i="1" s="1"/>
  <c r="CU40" i="1"/>
  <c r="T40" i="1" s="1"/>
  <c r="CV40" i="1"/>
  <c r="U40" i="1" s="1"/>
  <c r="CW40" i="1"/>
  <c r="V40" i="1" s="1"/>
  <c r="FR40" i="1"/>
  <c r="GL40" i="1"/>
  <c r="GN40" i="1"/>
  <c r="GO40" i="1"/>
  <c r="GV40" i="1"/>
  <c r="HC40" i="1" s="1"/>
  <c r="GX40" i="1" s="1"/>
  <c r="C41" i="1"/>
  <c r="D41" i="1"/>
  <c r="P41" i="1"/>
  <c r="S41" i="1"/>
  <c r="V41" i="1"/>
  <c r="AC41" i="1"/>
  <c r="CQ41" i="1" s="1"/>
  <c r="AE41" i="1"/>
  <c r="AF41" i="1"/>
  <c r="AG41" i="1"/>
  <c r="AH41" i="1"/>
  <c r="AI41" i="1"/>
  <c r="AJ41" i="1"/>
  <c r="CX41" i="1" s="1"/>
  <c r="W41" i="1" s="1"/>
  <c r="CT41" i="1"/>
  <c r="CU41" i="1"/>
  <c r="T41" i="1" s="1"/>
  <c r="CV41" i="1"/>
  <c r="U41" i="1" s="1"/>
  <c r="CW41" i="1"/>
  <c r="FR41" i="1"/>
  <c r="GL41" i="1"/>
  <c r="GN41" i="1"/>
  <c r="GO41" i="1"/>
  <c r="GV41" i="1"/>
  <c r="GX41" i="1"/>
  <c r="HC41" i="1"/>
  <c r="C42" i="1"/>
  <c r="D42" i="1"/>
  <c r="Q42" i="1"/>
  <c r="AC42" i="1"/>
  <c r="AD42" i="1"/>
  <c r="AE42" i="1"/>
  <c r="CS42" i="1" s="1"/>
  <c r="R42" i="1" s="1"/>
  <c r="AF42" i="1"/>
  <c r="AG42" i="1"/>
  <c r="CU42" i="1" s="1"/>
  <c r="T42" i="1" s="1"/>
  <c r="AH42" i="1"/>
  <c r="AI42" i="1"/>
  <c r="CW42" i="1" s="1"/>
  <c r="V42" i="1" s="1"/>
  <c r="AJ42" i="1"/>
  <c r="CQ42" i="1"/>
  <c r="P42" i="1" s="1"/>
  <c r="CR42" i="1"/>
  <c r="CT42" i="1"/>
  <c r="S42" i="1" s="1"/>
  <c r="CV42" i="1"/>
  <c r="U42" i="1" s="1"/>
  <c r="CX42" i="1"/>
  <c r="W42" i="1" s="1"/>
  <c r="FR42" i="1"/>
  <c r="GL42" i="1"/>
  <c r="GN42" i="1"/>
  <c r="GO42" i="1"/>
  <c r="GV42" i="1"/>
  <c r="HC42" i="1" s="1"/>
  <c r="GX42" i="1"/>
  <c r="C43" i="1"/>
  <c r="D43" i="1"/>
  <c r="T43" i="1"/>
  <c r="AC43" i="1"/>
  <c r="AE43" i="1"/>
  <c r="AF43" i="1"/>
  <c r="CT43" i="1" s="1"/>
  <c r="S43" i="1" s="1"/>
  <c r="AG43" i="1"/>
  <c r="CU43" i="1" s="1"/>
  <c r="AH43" i="1"/>
  <c r="AI43" i="1"/>
  <c r="AJ43" i="1"/>
  <c r="CQ43" i="1"/>
  <c r="P43" i="1" s="1"/>
  <c r="CV43" i="1"/>
  <c r="U43" i="1" s="1"/>
  <c r="CW43" i="1"/>
  <c r="V43" i="1" s="1"/>
  <c r="CX43" i="1"/>
  <c r="W43" i="1" s="1"/>
  <c r="FR43" i="1"/>
  <c r="GL43" i="1"/>
  <c r="GN43" i="1"/>
  <c r="GO43" i="1"/>
  <c r="GV43" i="1"/>
  <c r="HC43" i="1" s="1"/>
  <c r="GX43" i="1" s="1"/>
  <c r="C44" i="1"/>
  <c r="D44" i="1"/>
  <c r="S44" i="1"/>
  <c r="T44" i="1"/>
  <c r="U44" i="1"/>
  <c r="AC44" i="1"/>
  <c r="AE44" i="1"/>
  <c r="AD44" i="1" s="1"/>
  <c r="AF44" i="1"/>
  <c r="AG44" i="1"/>
  <c r="CU44" i="1" s="1"/>
  <c r="AH44" i="1"/>
  <c r="AI44" i="1"/>
  <c r="CW44" i="1" s="1"/>
  <c r="V44" i="1" s="1"/>
  <c r="AJ44" i="1"/>
  <c r="CR44" i="1"/>
  <c r="Q44" i="1" s="1"/>
  <c r="CS44" i="1"/>
  <c r="R44" i="1" s="1"/>
  <c r="CT44" i="1"/>
  <c r="CV44" i="1"/>
  <c r="CX44" i="1"/>
  <c r="W44" i="1" s="1"/>
  <c r="FR44" i="1"/>
  <c r="GL44" i="1"/>
  <c r="GN44" i="1"/>
  <c r="GO44" i="1"/>
  <c r="GV44" i="1"/>
  <c r="GX44" i="1"/>
  <c r="HC44" i="1"/>
  <c r="C45" i="1"/>
  <c r="D45" i="1"/>
  <c r="Q45" i="1"/>
  <c r="AC45" i="1"/>
  <c r="AB45" i="1" s="1"/>
  <c r="AD45" i="1"/>
  <c r="AE45" i="1"/>
  <c r="CS45" i="1" s="1"/>
  <c r="R45" i="1" s="1"/>
  <c r="AF45" i="1"/>
  <c r="AG45" i="1"/>
  <c r="CU45" i="1" s="1"/>
  <c r="T45" i="1" s="1"/>
  <c r="AH45" i="1"/>
  <c r="AI45" i="1"/>
  <c r="CW45" i="1" s="1"/>
  <c r="V45" i="1" s="1"/>
  <c r="AJ45" i="1"/>
  <c r="CR45" i="1"/>
  <c r="CT45" i="1"/>
  <c r="S45" i="1" s="1"/>
  <c r="CV45" i="1"/>
  <c r="U45" i="1" s="1"/>
  <c r="CX45" i="1"/>
  <c r="W45" i="1" s="1"/>
  <c r="FR45" i="1"/>
  <c r="GL45" i="1"/>
  <c r="GN45" i="1"/>
  <c r="GO45" i="1"/>
  <c r="GV45" i="1"/>
  <c r="HC45" i="1" s="1"/>
  <c r="GX45" i="1" s="1"/>
  <c r="C46" i="1"/>
  <c r="D46" i="1"/>
  <c r="AC46" i="1"/>
  <c r="CQ46" i="1" s="1"/>
  <c r="P46" i="1" s="1"/>
  <c r="AE46" i="1"/>
  <c r="AF46" i="1"/>
  <c r="AG46" i="1"/>
  <c r="CU46" i="1" s="1"/>
  <c r="T46" i="1" s="1"/>
  <c r="AH46" i="1"/>
  <c r="CV46" i="1" s="1"/>
  <c r="U46" i="1" s="1"/>
  <c r="AI46" i="1"/>
  <c r="AJ46" i="1"/>
  <c r="CX46" i="1" s="1"/>
  <c r="W46" i="1" s="1"/>
  <c r="CR46" i="1"/>
  <c r="Q46" i="1" s="1"/>
  <c r="CT46" i="1"/>
  <c r="S46" i="1" s="1"/>
  <c r="CW46" i="1"/>
  <c r="V46" i="1" s="1"/>
  <c r="FR46" i="1"/>
  <c r="GL46" i="1"/>
  <c r="GN46" i="1"/>
  <c r="GO46" i="1"/>
  <c r="GV46" i="1"/>
  <c r="GX46" i="1"/>
  <c r="HC46" i="1"/>
  <c r="C47" i="1"/>
  <c r="D47" i="1"/>
  <c r="AC47" i="1"/>
  <c r="AE47" i="1"/>
  <c r="AD47" i="1" s="1"/>
  <c r="AF47" i="1"/>
  <c r="CT47" i="1" s="1"/>
  <c r="S47" i="1" s="1"/>
  <c r="AG47" i="1"/>
  <c r="CU47" i="1" s="1"/>
  <c r="T47" i="1" s="1"/>
  <c r="AH47" i="1"/>
  <c r="CV47" i="1" s="1"/>
  <c r="U47" i="1" s="1"/>
  <c r="AI47" i="1"/>
  <c r="CW47" i="1" s="1"/>
  <c r="V47" i="1" s="1"/>
  <c r="AJ47" i="1"/>
  <c r="CQ47" i="1"/>
  <c r="P47" i="1" s="1"/>
  <c r="CR47" i="1"/>
  <c r="Q47" i="1" s="1"/>
  <c r="CX47" i="1"/>
  <c r="W47" i="1" s="1"/>
  <c r="FR47" i="1"/>
  <c r="GL47" i="1"/>
  <c r="GN47" i="1"/>
  <c r="GO47" i="1"/>
  <c r="GV47" i="1"/>
  <c r="GX47" i="1"/>
  <c r="HC47" i="1"/>
  <c r="C48" i="1"/>
  <c r="D48" i="1"/>
  <c r="S48" i="1"/>
  <c r="CY48" i="1" s="1"/>
  <c r="X48" i="1" s="1"/>
  <c r="AC48" i="1"/>
  <c r="CQ48" i="1" s="1"/>
  <c r="P48" i="1" s="1"/>
  <c r="AE48" i="1"/>
  <c r="CS48" i="1" s="1"/>
  <c r="R48" i="1" s="1"/>
  <c r="AF48" i="1"/>
  <c r="CT48" i="1" s="1"/>
  <c r="AG48" i="1"/>
  <c r="CU48" i="1" s="1"/>
  <c r="T48" i="1" s="1"/>
  <c r="AH48" i="1"/>
  <c r="AI48" i="1"/>
  <c r="CW48" i="1" s="1"/>
  <c r="V48" i="1" s="1"/>
  <c r="AJ48" i="1"/>
  <c r="CR48" i="1"/>
  <c r="Q48" i="1" s="1"/>
  <c r="CV48" i="1"/>
  <c r="U48" i="1" s="1"/>
  <c r="CX48" i="1"/>
  <c r="W48" i="1" s="1"/>
  <c r="FR48" i="1"/>
  <c r="GL48" i="1"/>
  <c r="GN48" i="1"/>
  <c r="GO48" i="1"/>
  <c r="GV48" i="1"/>
  <c r="HC48" i="1" s="1"/>
  <c r="GX48" i="1" s="1"/>
  <c r="C49" i="1"/>
  <c r="D49" i="1"/>
  <c r="Q49" i="1"/>
  <c r="R49" i="1"/>
  <c r="S49" i="1"/>
  <c r="T49" i="1"/>
  <c r="AC49" i="1"/>
  <c r="AB49" i="1" s="1"/>
  <c r="AD49" i="1"/>
  <c r="AE49" i="1"/>
  <c r="CS49" i="1" s="1"/>
  <c r="AF49" i="1"/>
  <c r="AG49" i="1"/>
  <c r="AH49" i="1"/>
  <c r="AI49" i="1"/>
  <c r="AJ49" i="1"/>
  <c r="CQ49" i="1"/>
  <c r="P49" i="1" s="1"/>
  <c r="CP49" i="1" s="1"/>
  <c r="O49" i="1" s="1"/>
  <c r="CR49" i="1"/>
  <c r="CT49" i="1"/>
  <c r="CU49" i="1"/>
  <c r="CV49" i="1"/>
  <c r="U49" i="1" s="1"/>
  <c r="CW49" i="1"/>
  <c r="V49" i="1" s="1"/>
  <c r="CX49" i="1"/>
  <c r="W49" i="1" s="1"/>
  <c r="FR49" i="1"/>
  <c r="GL49" i="1"/>
  <c r="GN49" i="1"/>
  <c r="GO49" i="1"/>
  <c r="GV49" i="1"/>
  <c r="HC49" i="1" s="1"/>
  <c r="GX49" i="1" s="1"/>
  <c r="C50" i="1"/>
  <c r="D50" i="1"/>
  <c r="P50" i="1"/>
  <c r="AC50" i="1"/>
  <c r="CQ50" i="1" s="1"/>
  <c r="AE50" i="1"/>
  <c r="AD50" i="1" s="1"/>
  <c r="AB50" i="1" s="1"/>
  <c r="AF50" i="1"/>
  <c r="AG50" i="1"/>
  <c r="CU50" i="1" s="1"/>
  <c r="T50" i="1" s="1"/>
  <c r="AH50" i="1"/>
  <c r="AI50" i="1"/>
  <c r="CW50" i="1" s="1"/>
  <c r="V50" i="1" s="1"/>
  <c r="AJ50" i="1"/>
  <c r="CX50" i="1" s="1"/>
  <c r="W50" i="1" s="1"/>
  <c r="CT50" i="1"/>
  <c r="S50" i="1" s="1"/>
  <c r="CV50" i="1"/>
  <c r="U50" i="1" s="1"/>
  <c r="FR50" i="1"/>
  <c r="GL50" i="1"/>
  <c r="GN50" i="1"/>
  <c r="GO50" i="1"/>
  <c r="GV50" i="1"/>
  <c r="HC50" i="1"/>
  <c r="GX50" i="1" s="1"/>
  <c r="C51" i="1"/>
  <c r="D51" i="1"/>
  <c r="V51" i="1"/>
  <c r="AC51" i="1"/>
  <c r="AD51" i="1"/>
  <c r="AE51" i="1"/>
  <c r="AF51" i="1"/>
  <c r="CT51" i="1" s="1"/>
  <c r="S51" i="1" s="1"/>
  <c r="AG51" i="1"/>
  <c r="AH51" i="1"/>
  <c r="CV51" i="1" s="1"/>
  <c r="U51" i="1" s="1"/>
  <c r="AI51" i="1"/>
  <c r="CW51" i="1" s="1"/>
  <c r="AJ51" i="1"/>
  <c r="CQ51" i="1"/>
  <c r="P51" i="1" s="1"/>
  <c r="CP51" i="1" s="1"/>
  <c r="O51" i="1" s="1"/>
  <c r="CR51" i="1"/>
  <c r="Q51" i="1" s="1"/>
  <c r="CS51" i="1"/>
  <c r="R51" i="1" s="1"/>
  <c r="CU51" i="1"/>
  <c r="T51" i="1" s="1"/>
  <c r="CX51" i="1"/>
  <c r="W51" i="1" s="1"/>
  <c r="FR51" i="1"/>
  <c r="GL51" i="1"/>
  <c r="GN51" i="1"/>
  <c r="GO51" i="1"/>
  <c r="GV51" i="1"/>
  <c r="HC51" i="1"/>
  <c r="GX51" i="1" s="1"/>
  <c r="C52" i="1"/>
  <c r="D52" i="1"/>
  <c r="S52" i="1"/>
  <c r="T52" i="1"/>
  <c r="AC52" i="1"/>
  <c r="AD52" i="1"/>
  <c r="AB52" i="1" s="1"/>
  <c r="AE52" i="1"/>
  <c r="CS52" i="1" s="1"/>
  <c r="R52" i="1" s="1"/>
  <c r="AF52" i="1"/>
  <c r="CT52" i="1" s="1"/>
  <c r="AG52" i="1"/>
  <c r="CU52" i="1" s="1"/>
  <c r="AH52" i="1"/>
  <c r="AI52" i="1"/>
  <c r="AJ52" i="1"/>
  <c r="CQ52" i="1"/>
  <c r="P52" i="1" s="1"/>
  <c r="CR52" i="1"/>
  <c r="Q52" i="1" s="1"/>
  <c r="CV52" i="1"/>
  <c r="U52" i="1" s="1"/>
  <c r="CW52" i="1"/>
  <c r="V52" i="1" s="1"/>
  <c r="CX52" i="1"/>
  <c r="W52" i="1" s="1"/>
  <c r="FR52" i="1"/>
  <c r="GL52" i="1"/>
  <c r="GN52" i="1"/>
  <c r="GO52" i="1"/>
  <c r="GV52" i="1"/>
  <c r="HC52" i="1" s="1"/>
  <c r="GX52" i="1" s="1"/>
  <c r="C53" i="1"/>
  <c r="D53" i="1"/>
  <c r="Q53" i="1"/>
  <c r="R53" i="1"/>
  <c r="S53" i="1"/>
  <c r="W53" i="1"/>
  <c r="AC53" i="1"/>
  <c r="AD53" i="1"/>
  <c r="AE53" i="1"/>
  <c r="CS53" i="1" s="1"/>
  <c r="AF53" i="1"/>
  <c r="AG53" i="1"/>
  <c r="CU53" i="1" s="1"/>
  <c r="T53" i="1" s="1"/>
  <c r="AH53" i="1"/>
  <c r="AI53" i="1"/>
  <c r="AJ53" i="1"/>
  <c r="CR53" i="1"/>
  <c r="CT53" i="1"/>
  <c r="CV53" i="1"/>
  <c r="U53" i="1" s="1"/>
  <c r="CW53" i="1"/>
  <c r="V53" i="1" s="1"/>
  <c r="CX53" i="1"/>
  <c r="CY53" i="1"/>
  <c r="X53" i="1" s="1"/>
  <c r="FR53" i="1"/>
  <c r="GL53" i="1"/>
  <c r="GN53" i="1"/>
  <c r="CB64" i="1" s="1"/>
  <c r="GO53" i="1"/>
  <c r="GV53" i="1"/>
  <c r="HC53" i="1" s="1"/>
  <c r="GX53" i="1" s="1"/>
  <c r="C54" i="1"/>
  <c r="D54" i="1"/>
  <c r="W54" i="1"/>
  <c r="AC54" i="1"/>
  <c r="CQ54" i="1" s="1"/>
  <c r="P54" i="1" s="1"/>
  <c r="AE54" i="1"/>
  <c r="AD54" i="1" s="1"/>
  <c r="AB54" i="1" s="1"/>
  <c r="AF54" i="1"/>
  <c r="AG54" i="1"/>
  <c r="AH54" i="1"/>
  <c r="CV54" i="1" s="1"/>
  <c r="U54" i="1" s="1"/>
  <c r="AI54" i="1"/>
  <c r="AJ54" i="1"/>
  <c r="CX54" i="1" s="1"/>
  <c r="CS54" i="1"/>
  <c r="R54" i="1" s="1"/>
  <c r="CT54" i="1"/>
  <c r="S54" i="1" s="1"/>
  <c r="CU54" i="1"/>
  <c r="T54" i="1" s="1"/>
  <c r="CW54" i="1"/>
  <c r="V54" i="1" s="1"/>
  <c r="FR54" i="1"/>
  <c r="GL54" i="1"/>
  <c r="GN54" i="1"/>
  <c r="GO54" i="1"/>
  <c r="GV54" i="1"/>
  <c r="GX54" i="1"/>
  <c r="HC54" i="1"/>
  <c r="C55" i="1"/>
  <c r="D55" i="1"/>
  <c r="U55" i="1"/>
  <c r="V55" i="1"/>
  <c r="AC55" i="1"/>
  <c r="AD55" i="1"/>
  <c r="AE55" i="1"/>
  <c r="CS55" i="1" s="1"/>
  <c r="R55" i="1" s="1"/>
  <c r="AF55" i="1"/>
  <c r="AG55" i="1"/>
  <c r="CU55" i="1" s="1"/>
  <c r="T55" i="1" s="1"/>
  <c r="AH55" i="1"/>
  <c r="CV55" i="1" s="1"/>
  <c r="AI55" i="1"/>
  <c r="CW55" i="1" s="1"/>
  <c r="AJ55" i="1"/>
  <c r="CR55" i="1"/>
  <c r="Q55" i="1" s="1"/>
  <c r="CT55" i="1"/>
  <c r="S55" i="1" s="1"/>
  <c r="CY55" i="1" s="1"/>
  <c r="X55" i="1" s="1"/>
  <c r="CX55" i="1"/>
  <c r="W55" i="1" s="1"/>
  <c r="CZ55" i="1"/>
  <c r="Y55" i="1" s="1"/>
  <c r="FR55" i="1"/>
  <c r="GL55" i="1"/>
  <c r="GN55" i="1"/>
  <c r="GO55" i="1"/>
  <c r="GV55" i="1"/>
  <c r="GX55" i="1"/>
  <c r="HC55" i="1"/>
  <c r="C56" i="1"/>
  <c r="D56" i="1"/>
  <c r="Q56" i="1"/>
  <c r="S56" i="1"/>
  <c r="CY56" i="1" s="1"/>
  <c r="X56" i="1" s="1"/>
  <c r="U56" i="1"/>
  <c r="AC56" i="1"/>
  <c r="AD56" i="1"/>
  <c r="AE56" i="1"/>
  <c r="CS56" i="1" s="1"/>
  <c r="R56" i="1" s="1"/>
  <c r="AF56" i="1"/>
  <c r="CT56" i="1" s="1"/>
  <c r="AG56" i="1"/>
  <c r="CU56" i="1" s="1"/>
  <c r="T56" i="1" s="1"/>
  <c r="AH56" i="1"/>
  <c r="AI56" i="1"/>
  <c r="AJ56" i="1"/>
  <c r="CR56" i="1"/>
  <c r="CV56" i="1"/>
  <c r="CW56" i="1"/>
  <c r="V56" i="1" s="1"/>
  <c r="CX56" i="1"/>
  <c r="W56" i="1" s="1"/>
  <c r="CZ56" i="1"/>
  <c r="Y56" i="1" s="1"/>
  <c r="FR56" i="1"/>
  <c r="GL56" i="1"/>
  <c r="GN56" i="1"/>
  <c r="GO56" i="1"/>
  <c r="GV56" i="1"/>
  <c r="HC56" i="1"/>
  <c r="GX56" i="1" s="1"/>
  <c r="C57" i="1"/>
  <c r="D57" i="1"/>
  <c r="Q57" i="1"/>
  <c r="R57" i="1"/>
  <c r="T57" i="1"/>
  <c r="AB57" i="1"/>
  <c r="AC57" i="1"/>
  <c r="CQ57" i="1" s="1"/>
  <c r="P57" i="1" s="1"/>
  <c r="CP57" i="1" s="1"/>
  <c r="O57" i="1" s="1"/>
  <c r="AD57" i="1"/>
  <c r="AE57" i="1"/>
  <c r="CS57" i="1" s="1"/>
  <c r="AF57" i="1"/>
  <c r="AG57" i="1"/>
  <c r="AH57" i="1"/>
  <c r="AI57" i="1"/>
  <c r="AJ57" i="1"/>
  <c r="CR57" i="1"/>
  <c r="CT57" i="1"/>
  <c r="S57" i="1" s="1"/>
  <c r="CU57" i="1"/>
  <c r="CV57" i="1"/>
  <c r="U57" i="1" s="1"/>
  <c r="CW57" i="1"/>
  <c r="V57" i="1" s="1"/>
  <c r="CX57" i="1"/>
  <c r="W57" i="1" s="1"/>
  <c r="FR57" i="1"/>
  <c r="GL57" i="1"/>
  <c r="GN57" i="1"/>
  <c r="GO57" i="1"/>
  <c r="GV57" i="1"/>
  <c r="HC57" i="1" s="1"/>
  <c r="GX57" i="1" s="1"/>
  <c r="C58" i="1"/>
  <c r="D58" i="1"/>
  <c r="P58" i="1"/>
  <c r="V58" i="1"/>
  <c r="W58" i="1"/>
  <c r="AB58" i="1"/>
  <c r="AC58" i="1"/>
  <c r="CQ58" i="1" s="1"/>
  <c r="AE58" i="1"/>
  <c r="AD58" i="1" s="1"/>
  <c r="AF58" i="1"/>
  <c r="AG58" i="1"/>
  <c r="CU58" i="1" s="1"/>
  <c r="T58" i="1" s="1"/>
  <c r="AH58" i="1"/>
  <c r="AI58" i="1"/>
  <c r="AJ58" i="1"/>
  <c r="CX58" i="1" s="1"/>
  <c r="CR58" i="1"/>
  <c r="Q58" i="1" s="1"/>
  <c r="CS58" i="1"/>
  <c r="R58" i="1" s="1"/>
  <c r="CT58" i="1"/>
  <c r="S58" i="1" s="1"/>
  <c r="CZ58" i="1" s="1"/>
  <c r="Y58" i="1" s="1"/>
  <c r="CV58" i="1"/>
  <c r="U58" i="1" s="1"/>
  <c r="CW58" i="1"/>
  <c r="FR58" i="1"/>
  <c r="GL58" i="1"/>
  <c r="GN58" i="1"/>
  <c r="GO58" i="1"/>
  <c r="GV58" i="1"/>
  <c r="GX58" i="1"/>
  <c r="HC58" i="1"/>
  <c r="C59" i="1"/>
  <c r="D59" i="1"/>
  <c r="U59" i="1"/>
  <c r="V59" i="1"/>
  <c r="AC59" i="1"/>
  <c r="AD59" i="1"/>
  <c r="AE59" i="1"/>
  <c r="AF59" i="1"/>
  <c r="AG59" i="1"/>
  <c r="CU59" i="1" s="1"/>
  <c r="T59" i="1" s="1"/>
  <c r="AH59" i="1"/>
  <c r="CV59" i="1" s="1"/>
  <c r="AI59" i="1"/>
  <c r="CW59" i="1" s="1"/>
  <c r="AJ59" i="1"/>
  <c r="CQ59" i="1"/>
  <c r="P59" i="1" s="1"/>
  <c r="CP59" i="1" s="1"/>
  <c r="O59" i="1" s="1"/>
  <c r="CR59" i="1"/>
  <c r="Q59" i="1" s="1"/>
  <c r="CS59" i="1"/>
  <c r="R59" i="1" s="1"/>
  <c r="CT59" i="1"/>
  <c r="S59" i="1" s="1"/>
  <c r="CX59" i="1"/>
  <c r="W59" i="1" s="1"/>
  <c r="CY59" i="1"/>
  <c r="X59" i="1" s="1"/>
  <c r="FR59" i="1"/>
  <c r="GL59" i="1"/>
  <c r="GN59" i="1"/>
  <c r="GO59" i="1"/>
  <c r="GV59" i="1"/>
  <c r="HC59" i="1" s="1"/>
  <c r="GX59" i="1" s="1"/>
  <c r="C60" i="1"/>
  <c r="D60" i="1"/>
  <c r="Q60" i="1"/>
  <c r="CP60" i="1" s="1"/>
  <c r="O60" i="1" s="1"/>
  <c r="GM60" i="1" s="1"/>
  <c r="GP60" i="1" s="1"/>
  <c r="T60" i="1"/>
  <c r="V60" i="1"/>
  <c r="AC60" i="1"/>
  <c r="CQ60" i="1" s="1"/>
  <c r="P60" i="1" s="1"/>
  <c r="AD60" i="1"/>
  <c r="AE60" i="1"/>
  <c r="AF60" i="1"/>
  <c r="CT60" i="1" s="1"/>
  <c r="S60" i="1" s="1"/>
  <c r="AG60" i="1"/>
  <c r="CU60" i="1" s="1"/>
  <c r="AH60" i="1"/>
  <c r="AI60" i="1"/>
  <c r="AJ60" i="1"/>
  <c r="CX60" i="1" s="1"/>
  <c r="W60" i="1" s="1"/>
  <c r="CR60" i="1"/>
  <c r="CS60" i="1"/>
  <c r="R60" i="1" s="1"/>
  <c r="CY60" i="1" s="1"/>
  <c r="X60" i="1" s="1"/>
  <c r="CV60" i="1"/>
  <c r="U60" i="1" s="1"/>
  <c r="CW60" i="1"/>
  <c r="CZ60" i="1"/>
  <c r="Y60" i="1" s="1"/>
  <c r="FR60" i="1"/>
  <c r="GL60" i="1"/>
  <c r="GN60" i="1"/>
  <c r="GO60" i="1"/>
  <c r="GV60" i="1"/>
  <c r="HC60" i="1"/>
  <c r="GX60" i="1" s="1"/>
  <c r="C61" i="1"/>
  <c r="D61" i="1"/>
  <c r="Q61" i="1"/>
  <c r="S61" i="1"/>
  <c r="CZ61" i="1" s="1"/>
  <c r="T61" i="1"/>
  <c r="Y61" i="1"/>
  <c r="AC61" i="1"/>
  <c r="AB61" i="1" s="1"/>
  <c r="AD61" i="1"/>
  <c r="AE61" i="1"/>
  <c r="CS61" i="1" s="1"/>
  <c r="R61" i="1" s="1"/>
  <c r="AF61" i="1"/>
  <c r="AG61" i="1"/>
  <c r="AH61" i="1"/>
  <c r="AI61" i="1"/>
  <c r="AJ61" i="1"/>
  <c r="CR61" i="1"/>
  <c r="CT61" i="1"/>
  <c r="CU61" i="1"/>
  <c r="CV61" i="1"/>
  <c r="U61" i="1" s="1"/>
  <c r="CW61" i="1"/>
  <c r="V61" i="1" s="1"/>
  <c r="CX61" i="1"/>
  <c r="W61" i="1" s="1"/>
  <c r="CY61" i="1"/>
  <c r="X61" i="1" s="1"/>
  <c r="FR61" i="1"/>
  <c r="GL61" i="1"/>
  <c r="GN61" i="1"/>
  <c r="GO61" i="1"/>
  <c r="GV61" i="1"/>
  <c r="HC61" i="1" s="1"/>
  <c r="GX61" i="1" s="1"/>
  <c r="C62" i="1"/>
  <c r="D62" i="1"/>
  <c r="P62" i="1"/>
  <c r="AC62" i="1"/>
  <c r="CQ62" i="1" s="1"/>
  <c r="AE62" i="1"/>
  <c r="AD62" i="1" s="1"/>
  <c r="AF62" i="1"/>
  <c r="CT62" i="1" s="1"/>
  <c r="S62" i="1" s="1"/>
  <c r="CY62" i="1" s="1"/>
  <c r="X62" i="1" s="1"/>
  <c r="AG62" i="1"/>
  <c r="CU62" i="1" s="1"/>
  <c r="T62" i="1" s="1"/>
  <c r="AH62" i="1"/>
  <c r="AI62" i="1"/>
  <c r="CW62" i="1" s="1"/>
  <c r="V62" i="1" s="1"/>
  <c r="AJ62" i="1"/>
  <c r="CX62" i="1" s="1"/>
  <c r="W62" i="1" s="1"/>
  <c r="CR62" i="1"/>
  <c r="Q62" i="1" s="1"/>
  <c r="CS62" i="1"/>
  <c r="R62" i="1" s="1"/>
  <c r="CV62" i="1"/>
  <c r="U62" i="1" s="1"/>
  <c r="FR62" i="1"/>
  <c r="GL62" i="1"/>
  <c r="GN62" i="1"/>
  <c r="GO62" i="1"/>
  <c r="GV62" i="1"/>
  <c r="GX62" i="1"/>
  <c r="HC62" i="1"/>
  <c r="B64" i="1"/>
  <c r="B26" i="1" s="1"/>
  <c r="C64" i="1"/>
  <c r="C26" i="1" s="1"/>
  <c r="D64" i="1"/>
  <c r="D26" i="1" s="1"/>
  <c r="F64" i="1"/>
  <c r="F26" i="1" s="1"/>
  <c r="G64" i="1"/>
  <c r="G26" i="1" s="1"/>
  <c r="AO64" i="1"/>
  <c r="BB64" i="1"/>
  <c r="BB26" i="1" s="1"/>
  <c r="BC64" i="1"/>
  <c r="BC26" i="1" s="1"/>
  <c r="BD64" i="1"/>
  <c r="BD26" i="1" s="1"/>
  <c r="BX64" i="1"/>
  <c r="CC64" i="1"/>
  <c r="CC26" i="1" s="1"/>
  <c r="CK64" i="1"/>
  <c r="CK26" i="1" s="1"/>
  <c r="CL64" i="1"/>
  <c r="CL26" i="1" s="1"/>
  <c r="CM64" i="1"/>
  <c r="CM26" i="1" s="1"/>
  <c r="F80" i="1"/>
  <c r="F89" i="1"/>
  <c r="D94" i="1"/>
  <c r="E96" i="1"/>
  <c r="Z96" i="1"/>
  <c r="AA96" i="1"/>
  <c r="AG96" i="1"/>
  <c r="AH96" i="1"/>
  <c r="AM96" i="1"/>
  <c r="AN96" i="1"/>
  <c r="BE96" i="1"/>
  <c r="BF96" i="1"/>
  <c r="BG96" i="1"/>
  <c r="BH96" i="1"/>
  <c r="BI96" i="1"/>
  <c r="BJ96" i="1"/>
  <c r="BK96" i="1"/>
  <c r="BL96" i="1"/>
  <c r="BM96" i="1"/>
  <c r="BN96" i="1"/>
  <c r="BO96" i="1"/>
  <c r="BP96" i="1"/>
  <c r="BQ96" i="1"/>
  <c r="BR96" i="1"/>
  <c r="BS96" i="1"/>
  <c r="BT96" i="1"/>
  <c r="BU96" i="1"/>
  <c r="BV96" i="1"/>
  <c r="BW96" i="1"/>
  <c r="CC96" i="1"/>
  <c r="CN96" i="1"/>
  <c r="CO96" i="1"/>
  <c r="CP96" i="1"/>
  <c r="CQ96" i="1"/>
  <c r="CR96" i="1"/>
  <c r="CS96" i="1"/>
  <c r="CT96" i="1"/>
  <c r="CU96" i="1"/>
  <c r="CV96" i="1"/>
  <c r="CW96" i="1"/>
  <c r="CX96" i="1"/>
  <c r="CY96" i="1"/>
  <c r="CZ96" i="1"/>
  <c r="DA96" i="1"/>
  <c r="DB96" i="1"/>
  <c r="DC96" i="1"/>
  <c r="DD96" i="1"/>
  <c r="DE96" i="1"/>
  <c r="DF96" i="1"/>
  <c r="DG96" i="1"/>
  <c r="DH96" i="1"/>
  <c r="DI96" i="1"/>
  <c r="DJ96" i="1"/>
  <c r="DK96" i="1"/>
  <c r="DL96" i="1"/>
  <c r="DM96" i="1"/>
  <c r="DN96" i="1"/>
  <c r="DO96" i="1"/>
  <c r="DP96" i="1"/>
  <c r="DQ96" i="1"/>
  <c r="DR96" i="1"/>
  <c r="DS96" i="1"/>
  <c r="DT96" i="1"/>
  <c r="DU96" i="1"/>
  <c r="DV96" i="1"/>
  <c r="DW96" i="1"/>
  <c r="DX96" i="1"/>
  <c r="DY96" i="1"/>
  <c r="DZ96" i="1"/>
  <c r="EA96" i="1"/>
  <c r="EB96" i="1"/>
  <c r="EC96" i="1"/>
  <c r="ED96" i="1"/>
  <c r="EE96" i="1"/>
  <c r="EF96" i="1"/>
  <c r="EG96" i="1"/>
  <c r="EH96" i="1"/>
  <c r="EI96" i="1"/>
  <c r="EJ96" i="1"/>
  <c r="EK96" i="1"/>
  <c r="EL96" i="1"/>
  <c r="EM96" i="1"/>
  <c r="EN96" i="1"/>
  <c r="EO96" i="1"/>
  <c r="EP96" i="1"/>
  <c r="EQ96" i="1"/>
  <c r="ER96" i="1"/>
  <c r="ES96" i="1"/>
  <c r="ET96" i="1"/>
  <c r="EU96" i="1"/>
  <c r="EV96" i="1"/>
  <c r="EW96" i="1"/>
  <c r="EX96" i="1"/>
  <c r="EY96" i="1"/>
  <c r="EZ96" i="1"/>
  <c r="FA96" i="1"/>
  <c r="FB96" i="1"/>
  <c r="FC96" i="1"/>
  <c r="FD96" i="1"/>
  <c r="FE96" i="1"/>
  <c r="FF96" i="1"/>
  <c r="FG96" i="1"/>
  <c r="FH96" i="1"/>
  <c r="FI96" i="1"/>
  <c r="FJ96" i="1"/>
  <c r="FK96" i="1"/>
  <c r="FL96" i="1"/>
  <c r="FM96" i="1"/>
  <c r="FN96" i="1"/>
  <c r="FO96" i="1"/>
  <c r="FP96" i="1"/>
  <c r="FQ96" i="1"/>
  <c r="FR96" i="1"/>
  <c r="FS96" i="1"/>
  <c r="FT96" i="1"/>
  <c r="FU96" i="1"/>
  <c r="FV96" i="1"/>
  <c r="FW96" i="1"/>
  <c r="FX96" i="1"/>
  <c r="FY96" i="1"/>
  <c r="FZ96" i="1"/>
  <c r="GA96" i="1"/>
  <c r="GB96" i="1"/>
  <c r="GC96" i="1"/>
  <c r="GD96" i="1"/>
  <c r="GE96" i="1"/>
  <c r="GF96" i="1"/>
  <c r="GG96" i="1"/>
  <c r="GH96" i="1"/>
  <c r="GI96" i="1"/>
  <c r="GJ96" i="1"/>
  <c r="GK96" i="1"/>
  <c r="GL96" i="1"/>
  <c r="GM96" i="1"/>
  <c r="GN96" i="1"/>
  <c r="GO96" i="1"/>
  <c r="GP96" i="1"/>
  <c r="GQ96" i="1"/>
  <c r="GR96" i="1"/>
  <c r="GS96" i="1"/>
  <c r="GT96" i="1"/>
  <c r="GU96" i="1"/>
  <c r="GV96" i="1"/>
  <c r="GW96" i="1"/>
  <c r="GX96" i="1"/>
  <c r="C98" i="1"/>
  <c r="D98" i="1"/>
  <c r="P98" i="1"/>
  <c r="CP98" i="1" s="1"/>
  <c r="O98" i="1" s="1"/>
  <c r="Q98" i="1"/>
  <c r="AD100" i="1" s="1"/>
  <c r="AD96" i="1" s="1"/>
  <c r="V98" i="1"/>
  <c r="AI100" i="1" s="1"/>
  <c r="W98" i="1"/>
  <c r="AC98" i="1"/>
  <c r="CQ98" i="1" s="1"/>
  <c r="AE98" i="1"/>
  <c r="AD98" i="1" s="1"/>
  <c r="AF98" i="1"/>
  <c r="AG98" i="1"/>
  <c r="AH98" i="1"/>
  <c r="AI98" i="1"/>
  <c r="AJ98" i="1"/>
  <c r="CR98" i="1"/>
  <c r="CS98" i="1"/>
  <c r="R98" i="1" s="1"/>
  <c r="AE100" i="1" s="1"/>
  <c r="CT98" i="1"/>
  <c r="S98" i="1" s="1"/>
  <c r="CU98" i="1"/>
  <c r="T98" i="1" s="1"/>
  <c r="AG100" i="1" s="1"/>
  <c r="CV98" i="1"/>
  <c r="U98" i="1" s="1"/>
  <c r="AH100" i="1" s="1"/>
  <c r="CW98" i="1"/>
  <c r="CX98" i="1"/>
  <c r="FR98" i="1"/>
  <c r="GL98" i="1"/>
  <c r="BZ100" i="1" s="1"/>
  <c r="GN98" i="1"/>
  <c r="GO98" i="1"/>
  <c r="GV98" i="1"/>
  <c r="HC98" i="1"/>
  <c r="GX98" i="1" s="1"/>
  <c r="B100" i="1"/>
  <c r="B96" i="1" s="1"/>
  <c r="C100" i="1"/>
  <c r="C96" i="1" s="1"/>
  <c r="D100" i="1"/>
  <c r="D96" i="1" s="1"/>
  <c r="F100" i="1"/>
  <c r="F96" i="1" s="1"/>
  <c r="G100" i="1"/>
  <c r="G96" i="1" s="1"/>
  <c r="T100" i="1"/>
  <c r="U100" i="1"/>
  <c r="U96" i="1" s="1"/>
  <c r="AJ100" i="1"/>
  <c r="W100" i="1" s="1"/>
  <c r="W96" i="1" s="1"/>
  <c r="AT100" i="1"/>
  <c r="AT96" i="1" s="1"/>
  <c r="BX100" i="1"/>
  <c r="BX96" i="1" s="1"/>
  <c r="BY100" i="1"/>
  <c r="CB100" i="1"/>
  <c r="AS100" i="1" s="1"/>
  <c r="AS96" i="1" s="1"/>
  <c r="CC100" i="1"/>
  <c r="CG100" i="1"/>
  <c r="AX100" i="1" s="1"/>
  <c r="CJ100" i="1"/>
  <c r="CJ96" i="1" s="1"/>
  <c r="CK100" i="1"/>
  <c r="CL100" i="1"/>
  <c r="BC100" i="1" s="1"/>
  <c r="CM100" i="1"/>
  <c r="BD100" i="1" s="1"/>
  <c r="F117" i="1"/>
  <c r="D130" i="1"/>
  <c r="E132" i="1"/>
  <c r="Z132" i="1"/>
  <c r="AA132" i="1"/>
  <c r="AM132" i="1"/>
  <c r="AN132" i="1"/>
  <c r="BE132" i="1"/>
  <c r="BF132" i="1"/>
  <c r="BG132" i="1"/>
  <c r="BH132" i="1"/>
  <c r="BI132" i="1"/>
  <c r="BJ132" i="1"/>
  <c r="BK132" i="1"/>
  <c r="BL132" i="1"/>
  <c r="BM132" i="1"/>
  <c r="BN132" i="1"/>
  <c r="BO132" i="1"/>
  <c r="BP132" i="1"/>
  <c r="BQ132" i="1"/>
  <c r="BR132" i="1"/>
  <c r="BS132" i="1"/>
  <c r="BT132" i="1"/>
  <c r="BU132" i="1"/>
  <c r="BV132" i="1"/>
  <c r="BW132" i="1"/>
  <c r="CN132" i="1"/>
  <c r="CO132" i="1"/>
  <c r="CP132" i="1"/>
  <c r="CQ132" i="1"/>
  <c r="CR132" i="1"/>
  <c r="CS132" i="1"/>
  <c r="CT132" i="1"/>
  <c r="CU132" i="1"/>
  <c r="CV132" i="1"/>
  <c r="CW132" i="1"/>
  <c r="CX132" i="1"/>
  <c r="CY132" i="1"/>
  <c r="CZ132" i="1"/>
  <c r="DA132" i="1"/>
  <c r="DB132" i="1"/>
  <c r="DC132" i="1"/>
  <c r="DD132" i="1"/>
  <c r="DE132" i="1"/>
  <c r="DF132" i="1"/>
  <c r="DG132" i="1"/>
  <c r="DH132" i="1"/>
  <c r="DI132" i="1"/>
  <c r="DJ132" i="1"/>
  <c r="DK132" i="1"/>
  <c r="DL132" i="1"/>
  <c r="DM132" i="1"/>
  <c r="DN132" i="1"/>
  <c r="DO132" i="1"/>
  <c r="DP132" i="1"/>
  <c r="DQ132" i="1"/>
  <c r="DR132" i="1"/>
  <c r="DS132" i="1"/>
  <c r="DT132" i="1"/>
  <c r="DU132" i="1"/>
  <c r="DV132" i="1"/>
  <c r="DW132" i="1"/>
  <c r="DX132" i="1"/>
  <c r="DY132" i="1"/>
  <c r="DZ132" i="1"/>
  <c r="EA132" i="1"/>
  <c r="EB132" i="1"/>
  <c r="EC132" i="1"/>
  <c r="ED132" i="1"/>
  <c r="EE132" i="1"/>
  <c r="EF132" i="1"/>
  <c r="EG132" i="1"/>
  <c r="EH132" i="1"/>
  <c r="EI132" i="1"/>
  <c r="EJ132" i="1"/>
  <c r="EK132" i="1"/>
  <c r="EL132" i="1"/>
  <c r="EM132" i="1"/>
  <c r="EN132" i="1"/>
  <c r="EO132" i="1"/>
  <c r="EP132" i="1"/>
  <c r="EQ132" i="1"/>
  <c r="ER132" i="1"/>
  <c r="ES132" i="1"/>
  <c r="ET132" i="1"/>
  <c r="EU132" i="1"/>
  <c r="EV132" i="1"/>
  <c r="EW132" i="1"/>
  <c r="EX132" i="1"/>
  <c r="EY132" i="1"/>
  <c r="EZ132" i="1"/>
  <c r="FA132" i="1"/>
  <c r="FB132" i="1"/>
  <c r="FC132" i="1"/>
  <c r="FD132" i="1"/>
  <c r="FE132" i="1"/>
  <c r="FF132" i="1"/>
  <c r="FG132" i="1"/>
  <c r="FH132" i="1"/>
  <c r="FI132" i="1"/>
  <c r="FJ132" i="1"/>
  <c r="FK132" i="1"/>
  <c r="FL132" i="1"/>
  <c r="FM132" i="1"/>
  <c r="FN132" i="1"/>
  <c r="FO132" i="1"/>
  <c r="FP132" i="1"/>
  <c r="FQ132" i="1"/>
  <c r="FR132" i="1"/>
  <c r="FS132" i="1"/>
  <c r="FT132" i="1"/>
  <c r="FU132" i="1"/>
  <c r="FV132" i="1"/>
  <c r="FW132" i="1"/>
  <c r="FX132" i="1"/>
  <c r="FY132" i="1"/>
  <c r="FZ132" i="1"/>
  <c r="GA132" i="1"/>
  <c r="GB132" i="1"/>
  <c r="GC132" i="1"/>
  <c r="GD132" i="1"/>
  <c r="GE132" i="1"/>
  <c r="GF132" i="1"/>
  <c r="GG132" i="1"/>
  <c r="GH132" i="1"/>
  <c r="GI132" i="1"/>
  <c r="GJ132" i="1"/>
  <c r="GK132" i="1"/>
  <c r="GL132" i="1"/>
  <c r="GM132" i="1"/>
  <c r="GN132" i="1"/>
  <c r="GO132" i="1"/>
  <c r="GP132" i="1"/>
  <c r="GQ132" i="1"/>
  <c r="GR132" i="1"/>
  <c r="GS132" i="1"/>
  <c r="GT132" i="1"/>
  <c r="GU132" i="1"/>
  <c r="GV132" i="1"/>
  <c r="GW132" i="1"/>
  <c r="GX132" i="1"/>
  <c r="C134" i="1"/>
  <c r="D134" i="1"/>
  <c r="Q134" i="1"/>
  <c r="S134" i="1"/>
  <c r="T134" i="1"/>
  <c r="W134" i="1"/>
  <c r="AC134" i="1"/>
  <c r="AD134" i="1"/>
  <c r="AB134" i="1" s="1"/>
  <c r="AE134" i="1"/>
  <c r="AF134" i="1"/>
  <c r="AG134" i="1"/>
  <c r="AH134" i="1"/>
  <c r="CV134" i="1" s="1"/>
  <c r="U134" i="1" s="1"/>
  <c r="AH142" i="1" s="1"/>
  <c r="AI134" i="1"/>
  <c r="CW134" i="1" s="1"/>
  <c r="V134" i="1" s="1"/>
  <c r="AJ134" i="1"/>
  <c r="CX134" i="1" s="1"/>
  <c r="CQ134" i="1"/>
  <c r="P134" i="1" s="1"/>
  <c r="CR134" i="1"/>
  <c r="CS134" i="1"/>
  <c r="R134" i="1" s="1"/>
  <c r="CT134" i="1"/>
  <c r="CU134" i="1"/>
  <c r="CY134" i="1"/>
  <c r="X134" i="1" s="1"/>
  <c r="FR134" i="1"/>
  <c r="GL134" i="1"/>
  <c r="GN134" i="1"/>
  <c r="GO134" i="1"/>
  <c r="GV134" i="1"/>
  <c r="HC134" i="1"/>
  <c r="GX134" i="1" s="1"/>
  <c r="C135" i="1"/>
  <c r="D135" i="1"/>
  <c r="P135" i="1"/>
  <c r="W135" i="1"/>
  <c r="AC135" i="1"/>
  <c r="AE135" i="1"/>
  <c r="AF135" i="1"/>
  <c r="AG135" i="1"/>
  <c r="AH135" i="1"/>
  <c r="CV135" i="1" s="1"/>
  <c r="U135" i="1" s="1"/>
  <c r="AI135" i="1"/>
  <c r="AJ135" i="1"/>
  <c r="CX135" i="1" s="1"/>
  <c r="CQ135" i="1"/>
  <c r="CS135" i="1"/>
  <c r="R135" i="1" s="1"/>
  <c r="CT135" i="1"/>
  <c r="S135" i="1" s="1"/>
  <c r="CU135" i="1"/>
  <c r="T135" i="1" s="1"/>
  <c r="CW135" i="1"/>
  <c r="V135" i="1" s="1"/>
  <c r="FR135" i="1"/>
  <c r="GL135" i="1"/>
  <c r="GN135" i="1"/>
  <c r="GO135" i="1"/>
  <c r="GV135" i="1"/>
  <c r="HC135" i="1" s="1"/>
  <c r="GX135" i="1"/>
  <c r="C136" i="1"/>
  <c r="D136" i="1"/>
  <c r="R136" i="1"/>
  <c r="S136" i="1"/>
  <c r="AC136" i="1"/>
  <c r="AB136" i="1" s="1"/>
  <c r="AD136" i="1"/>
  <c r="AE136" i="1"/>
  <c r="CS136" i="1" s="1"/>
  <c r="AF136" i="1"/>
  <c r="AG136" i="1"/>
  <c r="AH136" i="1"/>
  <c r="AI136" i="1"/>
  <c r="AJ136" i="1"/>
  <c r="CR136" i="1"/>
  <c r="Q136" i="1" s="1"/>
  <c r="CT136" i="1"/>
  <c r="CU136" i="1"/>
  <c r="T136" i="1" s="1"/>
  <c r="CV136" i="1"/>
  <c r="U136" i="1" s="1"/>
  <c r="CW136" i="1"/>
  <c r="V136" i="1" s="1"/>
  <c r="CX136" i="1"/>
  <c r="W136" i="1" s="1"/>
  <c r="CY136" i="1"/>
  <c r="X136" i="1" s="1"/>
  <c r="FR136" i="1"/>
  <c r="GL136" i="1"/>
  <c r="GN136" i="1"/>
  <c r="GO136" i="1"/>
  <c r="GV136" i="1"/>
  <c r="HC136" i="1" s="1"/>
  <c r="GX136" i="1" s="1"/>
  <c r="C137" i="1"/>
  <c r="D137" i="1"/>
  <c r="W137" i="1"/>
  <c r="AC137" i="1"/>
  <c r="CQ137" i="1" s="1"/>
  <c r="P137" i="1" s="1"/>
  <c r="AE137" i="1"/>
  <c r="AD137" i="1" s="1"/>
  <c r="AB137" i="1" s="1"/>
  <c r="AF137" i="1"/>
  <c r="AG137" i="1"/>
  <c r="CU137" i="1" s="1"/>
  <c r="T137" i="1" s="1"/>
  <c r="AH137" i="1"/>
  <c r="CV137" i="1" s="1"/>
  <c r="U137" i="1" s="1"/>
  <c r="AI137" i="1"/>
  <c r="AJ137" i="1"/>
  <c r="CX137" i="1" s="1"/>
  <c r="CS137" i="1"/>
  <c r="R137" i="1" s="1"/>
  <c r="CZ137" i="1" s="1"/>
  <c r="Y137" i="1" s="1"/>
  <c r="CT137" i="1"/>
  <c r="S137" i="1" s="1"/>
  <c r="CW137" i="1"/>
  <c r="V137" i="1" s="1"/>
  <c r="FR137" i="1"/>
  <c r="GL137" i="1"/>
  <c r="GN137" i="1"/>
  <c r="GO137" i="1"/>
  <c r="GV137" i="1"/>
  <c r="GX137" i="1"/>
  <c r="HC137" i="1"/>
  <c r="C138" i="1"/>
  <c r="D138" i="1"/>
  <c r="U138" i="1"/>
  <c r="V138" i="1"/>
  <c r="AC138" i="1"/>
  <c r="AD138" i="1"/>
  <c r="AE138" i="1"/>
  <c r="AF138" i="1"/>
  <c r="AG138" i="1"/>
  <c r="CU138" i="1" s="1"/>
  <c r="T138" i="1" s="1"/>
  <c r="AH138" i="1"/>
  <c r="CV138" i="1" s="1"/>
  <c r="AI138" i="1"/>
  <c r="CW138" i="1" s="1"/>
  <c r="AJ138" i="1"/>
  <c r="CQ138" i="1"/>
  <c r="P138" i="1" s="1"/>
  <c r="CR138" i="1"/>
  <c r="Q138" i="1" s="1"/>
  <c r="CS138" i="1"/>
  <c r="R138" i="1" s="1"/>
  <c r="CT138" i="1"/>
  <c r="S138" i="1" s="1"/>
  <c r="CX138" i="1"/>
  <c r="W138" i="1" s="1"/>
  <c r="FR138" i="1"/>
  <c r="GL138" i="1"/>
  <c r="GN138" i="1"/>
  <c r="GO138" i="1"/>
  <c r="GV138" i="1"/>
  <c r="HC138" i="1"/>
  <c r="GX138" i="1" s="1"/>
  <c r="C139" i="1"/>
  <c r="D139" i="1"/>
  <c r="Q139" i="1"/>
  <c r="S139" i="1"/>
  <c r="AC139" i="1"/>
  <c r="AB139" i="1" s="1"/>
  <c r="AD139" i="1"/>
  <c r="AE139" i="1"/>
  <c r="CS139" i="1" s="1"/>
  <c r="R139" i="1" s="1"/>
  <c r="AF139" i="1"/>
  <c r="CT139" i="1" s="1"/>
  <c r="AG139" i="1"/>
  <c r="CU139" i="1" s="1"/>
  <c r="T139" i="1" s="1"/>
  <c r="AH139" i="1"/>
  <c r="AI139" i="1"/>
  <c r="AJ139" i="1"/>
  <c r="CX139" i="1" s="1"/>
  <c r="W139" i="1" s="1"/>
  <c r="CR139" i="1"/>
  <c r="CV139" i="1"/>
  <c r="U139" i="1" s="1"/>
  <c r="CW139" i="1"/>
  <c r="V139" i="1" s="1"/>
  <c r="FR139" i="1"/>
  <c r="GL139" i="1"/>
  <c r="GN139" i="1"/>
  <c r="GO139" i="1"/>
  <c r="GV139" i="1"/>
  <c r="HC139" i="1"/>
  <c r="GX139" i="1" s="1"/>
  <c r="C140" i="1"/>
  <c r="D140" i="1"/>
  <c r="Q140" i="1"/>
  <c r="T140" i="1"/>
  <c r="W140" i="1"/>
  <c r="AC140" i="1"/>
  <c r="CQ140" i="1" s="1"/>
  <c r="P140" i="1" s="1"/>
  <c r="AD140" i="1"/>
  <c r="AE140" i="1"/>
  <c r="CS140" i="1" s="1"/>
  <c r="R140" i="1" s="1"/>
  <c r="AF140" i="1"/>
  <c r="AG140" i="1"/>
  <c r="AH140" i="1"/>
  <c r="AI140" i="1"/>
  <c r="AJ140" i="1"/>
  <c r="CR140" i="1"/>
  <c r="CT140" i="1"/>
  <c r="S140" i="1" s="1"/>
  <c r="CU140" i="1"/>
  <c r="CV140" i="1"/>
  <c r="U140" i="1" s="1"/>
  <c r="CW140" i="1"/>
  <c r="V140" i="1" s="1"/>
  <c r="CX140" i="1"/>
  <c r="FR140" i="1"/>
  <c r="GL140" i="1"/>
  <c r="GN140" i="1"/>
  <c r="GO140" i="1"/>
  <c r="GV140" i="1"/>
  <c r="HC140" i="1" s="1"/>
  <c r="GX140" i="1" s="1"/>
  <c r="B142" i="1"/>
  <c r="B132" i="1" s="1"/>
  <c r="C142" i="1"/>
  <c r="C132" i="1" s="1"/>
  <c r="D142" i="1"/>
  <c r="D132" i="1" s="1"/>
  <c r="F142" i="1"/>
  <c r="F132" i="1" s="1"/>
  <c r="G142" i="1"/>
  <c r="G132" i="1" s="1"/>
  <c r="BX142" i="1"/>
  <c r="BX132" i="1" s="1"/>
  <c r="BY142" i="1"/>
  <c r="BY132" i="1" s="1"/>
  <c r="BZ142" i="1"/>
  <c r="AQ142" i="1" s="1"/>
  <c r="CC142" i="1"/>
  <c r="CC132" i="1" s="1"/>
  <c r="CK142" i="1"/>
  <c r="CK132" i="1" s="1"/>
  <c r="CL142" i="1"/>
  <c r="CL132" i="1" s="1"/>
  <c r="CM142" i="1"/>
  <c r="CM132" i="1" s="1"/>
  <c r="D172" i="1"/>
  <c r="C174" i="1"/>
  <c r="D174" i="1"/>
  <c r="E174" i="1"/>
  <c r="Z174" i="1"/>
  <c r="AA174" i="1"/>
  <c r="AM174" i="1"/>
  <c r="AN174" i="1"/>
  <c r="BE174" i="1"/>
  <c r="BF174" i="1"/>
  <c r="BG174" i="1"/>
  <c r="BH174" i="1"/>
  <c r="BI174" i="1"/>
  <c r="BJ174" i="1"/>
  <c r="BK174" i="1"/>
  <c r="BL174" i="1"/>
  <c r="BM174" i="1"/>
  <c r="BN174" i="1"/>
  <c r="BO174" i="1"/>
  <c r="BP174" i="1"/>
  <c r="BQ174" i="1"/>
  <c r="BR174" i="1"/>
  <c r="BS174" i="1"/>
  <c r="BT174" i="1"/>
  <c r="BU174" i="1"/>
  <c r="BV174" i="1"/>
  <c r="BW174" i="1"/>
  <c r="BX174" i="1"/>
  <c r="CN174" i="1"/>
  <c r="CO174" i="1"/>
  <c r="CP174" i="1"/>
  <c r="CQ174" i="1"/>
  <c r="CR174" i="1"/>
  <c r="CS174" i="1"/>
  <c r="CT174" i="1"/>
  <c r="CU174" i="1"/>
  <c r="CV174" i="1"/>
  <c r="CW174" i="1"/>
  <c r="CX174" i="1"/>
  <c r="CY174" i="1"/>
  <c r="CZ174" i="1"/>
  <c r="DA174" i="1"/>
  <c r="DB174" i="1"/>
  <c r="DC174" i="1"/>
  <c r="DD174" i="1"/>
  <c r="DE174" i="1"/>
  <c r="DF174" i="1"/>
  <c r="DG174" i="1"/>
  <c r="DH174" i="1"/>
  <c r="DI174" i="1"/>
  <c r="DJ174" i="1"/>
  <c r="DK174" i="1"/>
  <c r="DL174" i="1"/>
  <c r="DM174" i="1"/>
  <c r="DN174" i="1"/>
  <c r="DO174" i="1"/>
  <c r="DP174" i="1"/>
  <c r="DQ174" i="1"/>
  <c r="DR174" i="1"/>
  <c r="DS174" i="1"/>
  <c r="DT174" i="1"/>
  <c r="DU174" i="1"/>
  <c r="DV174" i="1"/>
  <c r="DW174" i="1"/>
  <c r="DX174" i="1"/>
  <c r="DY174" i="1"/>
  <c r="DZ174" i="1"/>
  <c r="EA174" i="1"/>
  <c r="EB174" i="1"/>
  <c r="EC174" i="1"/>
  <c r="ED174" i="1"/>
  <c r="EE174" i="1"/>
  <c r="EF174" i="1"/>
  <c r="EG174" i="1"/>
  <c r="EH174" i="1"/>
  <c r="EI174" i="1"/>
  <c r="EJ174" i="1"/>
  <c r="EK174" i="1"/>
  <c r="EL174" i="1"/>
  <c r="EM174" i="1"/>
  <c r="EN174" i="1"/>
  <c r="EO174" i="1"/>
  <c r="EP174" i="1"/>
  <c r="EQ174" i="1"/>
  <c r="ER174" i="1"/>
  <c r="ES174" i="1"/>
  <c r="ET174" i="1"/>
  <c r="EU174" i="1"/>
  <c r="EV174" i="1"/>
  <c r="EW174" i="1"/>
  <c r="EX174" i="1"/>
  <c r="EY174" i="1"/>
  <c r="EZ174" i="1"/>
  <c r="FA174" i="1"/>
  <c r="FB174" i="1"/>
  <c r="FC174" i="1"/>
  <c r="FD174" i="1"/>
  <c r="FE174" i="1"/>
  <c r="FF174" i="1"/>
  <c r="FG174" i="1"/>
  <c r="FH174" i="1"/>
  <c r="FI174" i="1"/>
  <c r="FJ174" i="1"/>
  <c r="FK174" i="1"/>
  <c r="FL174" i="1"/>
  <c r="FM174" i="1"/>
  <c r="FN174" i="1"/>
  <c r="FO174" i="1"/>
  <c r="FP174" i="1"/>
  <c r="FQ174" i="1"/>
  <c r="FR174" i="1"/>
  <c r="FS174" i="1"/>
  <c r="FT174" i="1"/>
  <c r="FU174" i="1"/>
  <c r="FV174" i="1"/>
  <c r="FW174" i="1"/>
  <c r="FX174" i="1"/>
  <c r="FY174" i="1"/>
  <c r="FZ174" i="1"/>
  <c r="GA174" i="1"/>
  <c r="GB174" i="1"/>
  <c r="GC174" i="1"/>
  <c r="GD174" i="1"/>
  <c r="GE174" i="1"/>
  <c r="GF174" i="1"/>
  <c r="GG174" i="1"/>
  <c r="GH174" i="1"/>
  <c r="GI174" i="1"/>
  <c r="GJ174" i="1"/>
  <c r="GK174" i="1"/>
  <c r="GL174" i="1"/>
  <c r="GM174" i="1"/>
  <c r="GN174" i="1"/>
  <c r="GO174" i="1"/>
  <c r="GP174" i="1"/>
  <c r="GQ174" i="1"/>
  <c r="GR174" i="1"/>
  <c r="GS174" i="1"/>
  <c r="GT174" i="1"/>
  <c r="GU174" i="1"/>
  <c r="GV174" i="1"/>
  <c r="GW174" i="1"/>
  <c r="GX174" i="1"/>
  <c r="C176" i="1"/>
  <c r="D176" i="1"/>
  <c r="AC176" i="1"/>
  <c r="CQ176" i="1" s="1"/>
  <c r="P176" i="1" s="1"/>
  <c r="AE176" i="1"/>
  <c r="CS176" i="1" s="1"/>
  <c r="R176" i="1" s="1"/>
  <c r="AF176" i="1"/>
  <c r="CT176" i="1" s="1"/>
  <c r="S176" i="1" s="1"/>
  <c r="AG176" i="1"/>
  <c r="AH176" i="1"/>
  <c r="CV176" i="1" s="1"/>
  <c r="U176" i="1" s="1"/>
  <c r="AI176" i="1"/>
  <c r="CW176" i="1" s="1"/>
  <c r="V176" i="1" s="1"/>
  <c r="AJ176" i="1"/>
  <c r="CU176" i="1"/>
  <c r="T176" i="1" s="1"/>
  <c r="AG182" i="1" s="1"/>
  <c r="CX176" i="1"/>
  <c r="W176" i="1" s="1"/>
  <c r="FR176" i="1"/>
  <c r="GL176" i="1"/>
  <c r="GN176" i="1"/>
  <c r="GO176" i="1"/>
  <c r="GV176" i="1"/>
  <c r="HC176" i="1" s="1"/>
  <c r="GX176" i="1" s="1"/>
  <c r="C177" i="1"/>
  <c r="D177" i="1"/>
  <c r="Q177" i="1"/>
  <c r="R177" i="1"/>
  <c r="S177" i="1"/>
  <c r="AC177" i="1"/>
  <c r="CQ177" i="1" s="1"/>
  <c r="P177" i="1" s="1"/>
  <c r="CP177" i="1" s="1"/>
  <c r="O177" i="1" s="1"/>
  <c r="AD177" i="1"/>
  <c r="AE177" i="1"/>
  <c r="AF177" i="1"/>
  <c r="AG177" i="1"/>
  <c r="AH177" i="1"/>
  <c r="CV177" i="1" s="1"/>
  <c r="U177" i="1" s="1"/>
  <c r="AI177" i="1"/>
  <c r="AJ177" i="1"/>
  <c r="CR177" i="1"/>
  <c r="CS177" i="1"/>
  <c r="CT177" i="1"/>
  <c r="CU177" i="1"/>
  <c r="T177" i="1" s="1"/>
  <c r="CW177" i="1"/>
  <c r="V177" i="1" s="1"/>
  <c r="CX177" i="1"/>
  <c r="W177" i="1" s="1"/>
  <c r="FR177" i="1"/>
  <c r="BY182" i="1" s="1"/>
  <c r="GL177" i="1"/>
  <c r="BZ182" i="1" s="1"/>
  <c r="GN177" i="1"/>
  <c r="GO177" i="1"/>
  <c r="GV177" i="1"/>
  <c r="HC177" i="1"/>
  <c r="GX177" i="1" s="1"/>
  <c r="C178" i="1"/>
  <c r="D178" i="1"/>
  <c r="W178" i="1"/>
  <c r="AC178" i="1"/>
  <c r="AE178" i="1"/>
  <c r="AD178" i="1" s="1"/>
  <c r="AB178" i="1" s="1"/>
  <c r="AF178" i="1"/>
  <c r="AG178" i="1"/>
  <c r="AH178" i="1"/>
  <c r="AI178" i="1"/>
  <c r="CW178" i="1" s="1"/>
  <c r="V178" i="1" s="1"/>
  <c r="AJ178" i="1"/>
  <c r="CX178" i="1" s="1"/>
  <c r="CQ178" i="1"/>
  <c r="P178" i="1" s="1"/>
  <c r="CT178" i="1"/>
  <c r="S178" i="1" s="1"/>
  <c r="CU178" i="1"/>
  <c r="T178" i="1" s="1"/>
  <c r="CV178" i="1"/>
  <c r="U178" i="1" s="1"/>
  <c r="FR178" i="1"/>
  <c r="GL178" i="1"/>
  <c r="GN178" i="1"/>
  <c r="GO178" i="1"/>
  <c r="GV178" i="1"/>
  <c r="HC178" i="1" s="1"/>
  <c r="GX178" i="1" s="1"/>
  <c r="C179" i="1"/>
  <c r="D179" i="1"/>
  <c r="U179" i="1"/>
  <c r="AC179" i="1"/>
  <c r="AB179" i="1" s="1"/>
  <c r="AE179" i="1"/>
  <c r="AD179" i="1" s="1"/>
  <c r="AF179" i="1"/>
  <c r="AG179" i="1"/>
  <c r="CU179" i="1" s="1"/>
  <c r="T179" i="1" s="1"/>
  <c r="AH179" i="1"/>
  <c r="CV179" i="1" s="1"/>
  <c r="AI179" i="1"/>
  <c r="AJ179" i="1"/>
  <c r="CQ179" i="1"/>
  <c r="P179" i="1" s="1"/>
  <c r="CR179" i="1"/>
  <c r="Q179" i="1" s="1"/>
  <c r="CS179" i="1"/>
  <c r="R179" i="1" s="1"/>
  <c r="CT179" i="1"/>
  <c r="S179" i="1" s="1"/>
  <c r="CW179" i="1"/>
  <c r="V179" i="1" s="1"/>
  <c r="CX179" i="1"/>
  <c r="W179" i="1" s="1"/>
  <c r="FR179" i="1"/>
  <c r="GL179" i="1"/>
  <c r="GN179" i="1"/>
  <c r="GO179" i="1"/>
  <c r="GV179" i="1"/>
  <c r="HC179" i="1"/>
  <c r="GX179" i="1" s="1"/>
  <c r="C180" i="1"/>
  <c r="D180" i="1"/>
  <c r="Q180" i="1"/>
  <c r="R180" i="1"/>
  <c r="S180" i="1"/>
  <c r="AC180" i="1"/>
  <c r="AB180" i="1" s="1"/>
  <c r="AD180" i="1"/>
  <c r="AE180" i="1"/>
  <c r="CS180" i="1" s="1"/>
  <c r="AF180" i="1"/>
  <c r="CT180" i="1" s="1"/>
  <c r="AG180" i="1"/>
  <c r="AH180" i="1"/>
  <c r="CV180" i="1" s="1"/>
  <c r="U180" i="1" s="1"/>
  <c r="AI180" i="1"/>
  <c r="CW180" i="1" s="1"/>
  <c r="V180" i="1" s="1"/>
  <c r="AJ180" i="1"/>
  <c r="CX180" i="1" s="1"/>
  <c r="W180" i="1" s="1"/>
  <c r="CR180" i="1"/>
  <c r="CU180" i="1"/>
  <c r="T180" i="1" s="1"/>
  <c r="CY180" i="1"/>
  <c r="X180" i="1" s="1"/>
  <c r="CZ180" i="1"/>
  <c r="Y180" i="1" s="1"/>
  <c r="FR180" i="1"/>
  <c r="GL180" i="1"/>
  <c r="GN180" i="1"/>
  <c r="GO180" i="1"/>
  <c r="GV180" i="1"/>
  <c r="HC180" i="1" s="1"/>
  <c r="GX180" i="1"/>
  <c r="B182" i="1"/>
  <c r="B174" i="1" s="1"/>
  <c r="C182" i="1"/>
  <c r="D182" i="1"/>
  <c r="F182" i="1"/>
  <c r="F174" i="1" s="1"/>
  <c r="G182" i="1"/>
  <c r="G174" i="1" s="1"/>
  <c r="AO182" i="1"/>
  <c r="AO174" i="1" s="1"/>
  <c r="BC182" i="1"/>
  <c r="F198" i="1" s="1"/>
  <c r="BX182" i="1"/>
  <c r="CK182" i="1"/>
  <c r="CK174" i="1" s="1"/>
  <c r="CL182" i="1"/>
  <c r="CL174" i="1" s="1"/>
  <c r="CM182" i="1"/>
  <c r="BD182" i="1" s="1"/>
  <c r="D212" i="1"/>
  <c r="D214" i="1"/>
  <c r="E214" i="1"/>
  <c r="F214" i="1"/>
  <c r="G214" i="1"/>
  <c r="Z214" i="1"/>
  <c r="AA214" i="1"/>
  <c r="AM214" i="1"/>
  <c r="AN214" i="1"/>
  <c r="BC214" i="1"/>
  <c r="BE214" i="1"/>
  <c r="BF214" i="1"/>
  <c r="BG214" i="1"/>
  <c r="BH214" i="1"/>
  <c r="BI214" i="1"/>
  <c r="BJ214" i="1"/>
  <c r="BK214" i="1"/>
  <c r="BL214" i="1"/>
  <c r="BM214" i="1"/>
  <c r="BN214" i="1"/>
  <c r="BO214" i="1"/>
  <c r="BP214" i="1"/>
  <c r="BQ214" i="1"/>
  <c r="BR214" i="1"/>
  <c r="BS214" i="1"/>
  <c r="BT214" i="1"/>
  <c r="BU214" i="1"/>
  <c r="BV214" i="1"/>
  <c r="BW214" i="1"/>
  <c r="BX214" i="1"/>
  <c r="CM214" i="1"/>
  <c r="CN214" i="1"/>
  <c r="CO214" i="1"/>
  <c r="CP214" i="1"/>
  <c r="CQ214" i="1"/>
  <c r="CR214" i="1"/>
  <c r="CS214" i="1"/>
  <c r="CT214" i="1"/>
  <c r="CU214" i="1"/>
  <c r="CV214" i="1"/>
  <c r="CW214" i="1"/>
  <c r="CX214" i="1"/>
  <c r="CY214" i="1"/>
  <c r="CZ214" i="1"/>
  <c r="DA214" i="1"/>
  <c r="DB214" i="1"/>
  <c r="DC214" i="1"/>
  <c r="DD214" i="1"/>
  <c r="DE214" i="1"/>
  <c r="DF214" i="1"/>
  <c r="DG214" i="1"/>
  <c r="DH214" i="1"/>
  <c r="DI214" i="1"/>
  <c r="DJ214" i="1"/>
  <c r="DK214" i="1"/>
  <c r="DL214" i="1"/>
  <c r="DM214" i="1"/>
  <c r="DN214" i="1"/>
  <c r="DO214" i="1"/>
  <c r="DP214" i="1"/>
  <c r="DQ214" i="1"/>
  <c r="DR214" i="1"/>
  <c r="DS214" i="1"/>
  <c r="DT214" i="1"/>
  <c r="DU214" i="1"/>
  <c r="DV214" i="1"/>
  <c r="DW214" i="1"/>
  <c r="DX214" i="1"/>
  <c r="DY214" i="1"/>
  <c r="DZ214" i="1"/>
  <c r="EA214" i="1"/>
  <c r="EB214" i="1"/>
  <c r="EC214" i="1"/>
  <c r="ED214" i="1"/>
  <c r="EE214" i="1"/>
  <c r="EF214" i="1"/>
  <c r="EG214" i="1"/>
  <c r="EH214" i="1"/>
  <c r="EI214" i="1"/>
  <c r="EJ214" i="1"/>
  <c r="EK214" i="1"/>
  <c r="EL214" i="1"/>
  <c r="EM214" i="1"/>
  <c r="EN214" i="1"/>
  <c r="EO214" i="1"/>
  <c r="EP214" i="1"/>
  <c r="EQ214" i="1"/>
  <c r="ER214" i="1"/>
  <c r="ES214" i="1"/>
  <c r="ET214" i="1"/>
  <c r="EU214" i="1"/>
  <c r="EV214" i="1"/>
  <c r="EW214" i="1"/>
  <c r="EX214" i="1"/>
  <c r="EY214" i="1"/>
  <c r="EZ214" i="1"/>
  <c r="FA214" i="1"/>
  <c r="FB214" i="1"/>
  <c r="FC214" i="1"/>
  <c r="FD214" i="1"/>
  <c r="FE214" i="1"/>
  <c r="FF214" i="1"/>
  <c r="FG214" i="1"/>
  <c r="FH214" i="1"/>
  <c r="FI214" i="1"/>
  <c r="FJ214" i="1"/>
  <c r="FK214" i="1"/>
  <c r="FL214" i="1"/>
  <c r="FM214" i="1"/>
  <c r="FN214" i="1"/>
  <c r="FO214" i="1"/>
  <c r="FP214" i="1"/>
  <c r="FQ214" i="1"/>
  <c r="FR214" i="1"/>
  <c r="FS214" i="1"/>
  <c r="FT214" i="1"/>
  <c r="FU214" i="1"/>
  <c r="FV214" i="1"/>
  <c r="FW214" i="1"/>
  <c r="FX214" i="1"/>
  <c r="FY214" i="1"/>
  <c r="FZ214" i="1"/>
  <c r="GA214" i="1"/>
  <c r="GB214" i="1"/>
  <c r="GC214" i="1"/>
  <c r="GD214" i="1"/>
  <c r="GE214" i="1"/>
  <c r="GF214" i="1"/>
  <c r="GG214" i="1"/>
  <c r="GH214" i="1"/>
  <c r="GI214" i="1"/>
  <c r="GJ214" i="1"/>
  <c r="GK214" i="1"/>
  <c r="GL214" i="1"/>
  <c r="GM214" i="1"/>
  <c r="GN214" i="1"/>
  <c r="GO214" i="1"/>
  <c r="GP214" i="1"/>
  <c r="GQ214" i="1"/>
  <c r="GR214" i="1"/>
  <c r="GS214" i="1"/>
  <c r="GT214" i="1"/>
  <c r="GU214" i="1"/>
  <c r="GV214" i="1"/>
  <c r="GW214" i="1"/>
  <c r="GX214" i="1"/>
  <c r="C216" i="1"/>
  <c r="D216" i="1"/>
  <c r="S216" i="1"/>
  <c r="T216" i="1"/>
  <c r="AC216" i="1"/>
  <c r="AE216" i="1"/>
  <c r="AF216" i="1"/>
  <c r="CT216" i="1" s="1"/>
  <c r="AG216" i="1"/>
  <c r="CU216" i="1" s="1"/>
  <c r="AH216" i="1"/>
  <c r="AI216" i="1"/>
  <c r="CW216" i="1" s="1"/>
  <c r="V216" i="1" s="1"/>
  <c r="AJ216" i="1"/>
  <c r="CX216" i="1" s="1"/>
  <c r="W216" i="1" s="1"/>
  <c r="CQ216" i="1"/>
  <c r="P216" i="1" s="1"/>
  <c r="CV216" i="1"/>
  <c r="U216" i="1" s="1"/>
  <c r="FR216" i="1"/>
  <c r="BY221" i="1" s="1"/>
  <c r="GL216" i="1"/>
  <c r="GN216" i="1"/>
  <c r="GO216" i="1"/>
  <c r="GV216" i="1"/>
  <c r="HC216" i="1"/>
  <c r="GX216" i="1" s="1"/>
  <c r="C217" i="1"/>
  <c r="D217" i="1"/>
  <c r="Q217" i="1"/>
  <c r="W217" i="1"/>
  <c r="AC217" i="1"/>
  <c r="AD217" i="1"/>
  <c r="AB217" i="1" s="1"/>
  <c r="AE217" i="1"/>
  <c r="CS217" i="1" s="1"/>
  <c r="R217" i="1" s="1"/>
  <c r="AF217" i="1"/>
  <c r="AG217" i="1"/>
  <c r="CU217" i="1" s="1"/>
  <c r="T217" i="1" s="1"/>
  <c r="AH217" i="1"/>
  <c r="AI217" i="1"/>
  <c r="AJ217" i="1"/>
  <c r="CQ217" i="1"/>
  <c r="P217" i="1" s="1"/>
  <c r="CR217" i="1"/>
  <c r="CT217" i="1"/>
  <c r="S217" i="1" s="1"/>
  <c r="CV217" i="1"/>
  <c r="U217" i="1" s="1"/>
  <c r="CW217" i="1"/>
  <c r="V217" i="1" s="1"/>
  <c r="CX217" i="1"/>
  <c r="FR217" i="1"/>
  <c r="GL217" i="1"/>
  <c r="GN217" i="1"/>
  <c r="GO217" i="1"/>
  <c r="GV217" i="1"/>
  <c r="HC217" i="1" s="1"/>
  <c r="GX217" i="1" s="1"/>
  <c r="C218" i="1"/>
  <c r="D218" i="1"/>
  <c r="U218" i="1"/>
  <c r="AC218" i="1"/>
  <c r="CQ218" i="1" s="1"/>
  <c r="P218" i="1" s="1"/>
  <c r="AE218" i="1"/>
  <c r="CS218" i="1" s="1"/>
  <c r="R218" i="1" s="1"/>
  <c r="AF218" i="1"/>
  <c r="AG218" i="1"/>
  <c r="AH218" i="1"/>
  <c r="AI218" i="1"/>
  <c r="CW218" i="1" s="1"/>
  <c r="V218" i="1" s="1"/>
  <c r="AJ218" i="1"/>
  <c r="CX218" i="1" s="1"/>
  <c r="W218" i="1" s="1"/>
  <c r="CT218" i="1"/>
  <c r="S218" i="1" s="1"/>
  <c r="CU218" i="1"/>
  <c r="T218" i="1" s="1"/>
  <c r="CV218" i="1"/>
  <c r="FR218" i="1"/>
  <c r="GL218" i="1"/>
  <c r="GN218" i="1"/>
  <c r="GO218" i="1"/>
  <c r="GV218" i="1"/>
  <c r="HC218" i="1"/>
  <c r="GX218" i="1" s="1"/>
  <c r="C219" i="1"/>
  <c r="D219" i="1"/>
  <c r="P219" i="1"/>
  <c r="CP219" i="1" s="1"/>
  <c r="O219" i="1" s="1"/>
  <c r="GM219" i="1" s="1"/>
  <c r="GP219" i="1" s="1"/>
  <c r="AC219" i="1"/>
  <c r="AD219" i="1"/>
  <c r="AE219" i="1"/>
  <c r="CS219" i="1" s="1"/>
  <c r="R219" i="1" s="1"/>
  <c r="AF219" i="1"/>
  <c r="CT219" i="1" s="1"/>
  <c r="S219" i="1" s="1"/>
  <c r="CY219" i="1" s="1"/>
  <c r="X219" i="1" s="1"/>
  <c r="AG219" i="1"/>
  <c r="AH219" i="1"/>
  <c r="CV219" i="1" s="1"/>
  <c r="U219" i="1" s="1"/>
  <c r="AI219" i="1"/>
  <c r="CW219" i="1" s="1"/>
  <c r="V219" i="1" s="1"/>
  <c r="AJ219" i="1"/>
  <c r="CQ219" i="1"/>
  <c r="CR219" i="1"/>
  <c r="Q219" i="1" s="1"/>
  <c r="CU219" i="1"/>
  <c r="T219" i="1" s="1"/>
  <c r="CX219" i="1"/>
  <c r="W219" i="1" s="1"/>
  <c r="CZ219" i="1"/>
  <c r="Y219" i="1" s="1"/>
  <c r="FR219" i="1"/>
  <c r="GL219" i="1"/>
  <c r="GN219" i="1"/>
  <c r="GO219" i="1"/>
  <c r="GV219" i="1"/>
  <c r="HC219" i="1"/>
  <c r="GX219" i="1" s="1"/>
  <c r="CJ221" i="1" s="1"/>
  <c r="B221" i="1"/>
  <c r="B214" i="1" s="1"/>
  <c r="C221" i="1"/>
  <c r="C214" i="1" s="1"/>
  <c r="D221" i="1"/>
  <c r="F221" i="1"/>
  <c r="G221" i="1"/>
  <c r="AC221" i="1"/>
  <c r="P221" i="1" s="1"/>
  <c r="BC221" i="1"/>
  <c r="BD221" i="1"/>
  <c r="BD214" i="1" s="1"/>
  <c r="BX221" i="1"/>
  <c r="AO221" i="1" s="1"/>
  <c r="AO214" i="1" s="1"/>
  <c r="BZ221" i="1"/>
  <c r="BZ214" i="1" s="1"/>
  <c r="CG221" i="1"/>
  <c r="CG214" i="1" s="1"/>
  <c r="CK221" i="1"/>
  <c r="CK214" i="1" s="1"/>
  <c r="CL221" i="1"/>
  <c r="CL214" i="1" s="1"/>
  <c r="CM221" i="1"/>
  <c r="F237" i="1"/>
  <c r="F246" i="1"/>
  <c r="D251" i="1"/>
  <c r="B253" i="1"/>
  <c r="C253" i="1"/>
  <c r="E253" i="1"/>
  <c r="Z253" i="1"/>
  <c r="AA253" i="1"/>
  <c r="AM253" i="1"/>
  <c r="AN253" i="1"/>
  <c r="BE253" i="1"/>
  <c r="BF253" i="1"/>
  <c r="BG253" i="1"/>
  <c r="BH253" i="1"/>
  <c r="BI253" i="1"/>
  <c r="BJ253" i="1"/>
  <c r="BK253" i="1"/>
  <c r="BL253" i="1"/>
  <c r="BM253" i="1"/>
  <c r="BN253" i="1"/>
  <c r="BO253" i="1"/>
  <c r="BP253" i="1"/>
  <c r="BQ253" i="1"/>
  <c r="BR253" i="1"/>
  <c r="BS253" i="1"/>
  <c r="BT253" i="1"/>
  <c r="BU253" i="1"/>
  <c r="BV253" i="1"/>
  <c r="BW253" i="1"/>
  <c r="CK253" i="1"/>
  <c r="CL253" i="1"/>
  <c r="CM253" i="1"/>
  <c r="CN253" i="1"/>
  <c r="CO253" i="1"/>
  <c r="CP253" i="1"/>
  <c r="CQ253" i="1"/>
  <c r="CR253" i="1"/>
  <c r="CS253" i="1"/>
  <c r="CT253" i="1"/>
  <c r="CU253" i="1"/>
  <c r="CV253" i="1"/>
  <c r="CW253" i="1"/>
  <c r="CX253" i="1"/>
  <c r="CY253" i="1"/>
  <c r="CZ253" i="1"/>
  <c r="DA253" i="1"/>
  <c r="DB253" i="1"/>
  <c r="DC253" i="1"/>
  <c r="DD253" i="1"/>
  <c r="DE253" i="1"/>
  <c r="DF253" i="1"/>
  <c r="DG253" i="1"/>
  <c r="DH253" i="1"/>
  <c r="DI253" i="1"/>
  <c r="DJ253" i="1"/>
  <c r="DK253" i="1"/>
  <c r="DL253" i="1"/>
  <c r="DM253" i="1"/>
  <c r="DN253" i="1"/>
  <c r="DO253" i="1"/>
  <c r="DP253" i="1"/>
  <c r="DQ253" i="1"/>
  <c r="DR253" i="1"/>
  <c r="DS253" i="1"/>
  <c r="DT253" i="1"/>
  <c r="DU253" i="1"/>
  <c r="DV253" i="1"/>
  <c r="DW253" i="1"/>
  <c r="DX253" i="1"/>
  <c r="DY253" i="1"/>
  <c r="DZ253" i="1"/>
  <c r="EA253" i="1"/>
  <c r="EB253" i="1"/>
  <c r="EC253" i="1"/>
  <c r="ED253" i="1"/>
  <c r="EE253" i="1"/>
  <c r="EF253" i="1"/>
  <c r="EG253" i="1"/>
  <c r="EH253" i="1"/>
  <c r="EI253" i="1"/>
  <c r="EJ253" i="1"/>
  <c r="EK253" i="1"/>
  <c r="EL253" i="1"/>
  <c r="EM253" i="1"/>
  <c r="EN253" i="1"/>
  <c r="EO253" i="1"/>
  <c r="EP253" i="1"/>
  <c r="EQ253" i="1"/>
  <c r="ER253" i="1"/>
  <c r="ES253" i="1"/>
  <c r="ET253" i="1"/>
  <c r="EU253" i="1"/>
  <c r="EV253" i="1"/>
  <c r="EW253" i="1"/>
  <c r="EX253" i="1"/>
  <c r="EY253" i="1"/>
  <c r="EZ253" i="1"/>
  <c r="FA253" i="1"/>
  <c r="FB253" i="1"/>
  <c r="FC253" i="1"/>
  <c r="FD253" i="1"/>
  <c r="FE253" i="1"/>
  <c r="FF253" i="1"/>
  <c r="FG253" i="1"/>
  <c r="FH253" i="1"/>
  <c r="FI253" i="1"/>
  <c r="FJ253" i="1"/>
  <c r="FK253" i="1"/>
  <c r="FL253" i="1"/>
  <c r="FM253" i="1"/>
  <c r="FN253" i="1"/>
  <c r="FO253" i="1"/>
  <c r="FP253" i="1"/>
  <c r="FQ253" i="1"/>
  <c r="FR253" i="1"/>
  <c r="FS253" i="1"/>
  <c r="FT253" i="1"/>
  <c r="FU253" i="1"/>
  <c r="FV253" i="1"/>
  <c r="FW253" i="1"/>
  <c r="FX253" i="1"/>
  <c r="FY253" i="1"/>
  <c r="FZ253" i="1"/>
  <c r="GA253" i="1"/>
  <c r="GB253" i="1"/>
  <c r="GC253" i="1"/>
  <c r="GD253" i="1"/>
  <c r="GE253" i="1"/>
  <c r="GF253" i="1"/>
  <c r="GG253" i="1"/>
  <c r="GH253" i="1"/>
  <c r="GI253" i="1"/>
  <c r="GJ253" i="1"/>
  <c r="GK253" i="1"/>
  <c r="GL253" i="1"/>
  <c r="GM253" i="1"/>
  <c r="GN253" i="1"/>
  <c r="GO253" i="1"/>
  <c r="GP253" i="1"/>
  <c r="GQ253" i="1"/>
  <c r="GR253" i="1"/>
  <c r="GS253" i="1"/>
  <c r="GT253" i="1"/>
  <c r="GU253" i="1"/>
  <c r="GV253" i="1"/>
  <c r="GW253" i="1"/>
  <c r="GX253" i="1"/>
  <c r="C255" i="1"/>
  <c r="D255" i="1"/>
  <c r="R255" i="1"/>
  <c r="AC255" i="1"/>
  <c r="CQ255" i="1" s="1"/>
  <c r="P255" i="1" s="1"/>
  <c r="AE255" i="1"/>
  <c r="CR255" i="1" s="1"/>
  <c r="Q255" i="1" s="1"/>
  <c r="AF255" i="1"/>
  <c r="AG255" i="1"/>
  <c r="AH255" i="1"/>
  <c r="AI255" i="1"/>
  <c r="CW255" i="1" s="1"/>
  <c r="V255" i="1" s="1"/>
  <c r="AJ255" i="1"/>
  <c r="CX255" i="1" s="1"/>
  <c r="W255" i="1" s="1"/>
  <c r="CS255" i="1"/>
  <c r="CT255" i="1"/>
  <c r="S255" i="1" s="1"/>
  <c r="CU255" i="1"/>
  <c r="T255" i="1" s="1"/>
  <c r="AG260" i="1" s="1"/>
  <c r="CV255" i="1"/>
  <c r="U255" i="1" s="1"/>
  <c r="FR255" i="1"/>
  <c r="GL255" i="1"/>
  <c r="GN255" i="1"/>
  <c r="CB260" i="1" s="1"/>
  <c r="GO255" i="1"/>
  <c r="CC260" i="1" s="1"/>
  <c r="AT260" i="1" s="1"/>
  <c r="AT253" i="1" s="1"/>
  <c r="GV255" i="1"/>
  <c r="HC255" i="1"/>
  <c r="GX255" i="1" s="1"/>
  <c r="C256" i="1"/>
  <c r="D256" i="1"/>
  <c r="P256" i="1"/>
  <c r="W256" i="1"/>
  <c r="AC256" i="1"/>
  <c r="AE256" i="1"/>
  <c r="AD256" i="1" s="1"/>
  <c r="AF256" i="1"/>
  <c r="CT256" i="1" s="1"/>
  <c r="S256" i="1" s="1"/>
  <c r="AG256" i="1"/>
  <c r="CU256" i="1" s="1"/>
  <c r="T256" i="1" s="1"/>
  <c r="AH256" i="1"/>
  <c r="CV256" i="1" s="1"/>
  <c r="U256" i="1" s="1"/>
  <c r="AI256" i="1"/>
  <c r="CW256" i="1" s="1"/>
  <c r="V256" i="1" s="1"/>
  <c r="AJ256" i="1"/>
  <c r="CQ256" i="1"/>
  <c r="CS256" i="1"/>
  <c r="R256" i="1" s="1"/>
  <c r="CX256" i="1"/>
  <c r="FR256" i="1"/>
  <c r="BY260" i="1" s="1"/>
  <c r="GL256" i="1"/>
  <c r="BZ260" i="1" s="1"/>
  <c r="GN256" i="1"/>
  <c r="GO256" i="1"/>
  <c r="GV256" i="1"/>
  <c r="HC256" i="1"/>
  <c r="GX256" i="1" s="1"/>
  <c r="C257" i="1"/>
  <c r="D257" i="1"/>
  <c r="T257" i="1"/>
  <c r="U257" i="1"/>
  <c r="V257" i="1"/>
  <c r="AC257" i="1"/>
  <c r="AE257" i="1"/>
  <c r="AD257" i="1" s="1"/>
  <c r="AF257" i="1"/>
  <c r="CT257" i="1" s="1"/>
  <c r="S257" i="1" s="1"/>
  <c r="AG257" i="1"/>
  <c r="CU257" i="1" s="1"/>
  <c r="AH257" i="1"/>
  <c r="AI257" i="1"/>
  <c r="AJ257" i="1"/>
  <c r="CQ257" i="1"/>
  <c r="P257" i="1" s="1"/>
  <c r="CS257" i="1"/>
  <c r="R257" i="1" s="1"/>
  <c r="CV257" i="1"/>
  <c r="CW257" i="1"/>
  <c r="CX257" i="1"/>
  <c r="W257" i="1" s="1"/>
  <c r="FR257" i="1"/>
  <c r="GL257" i="1"/>
  <c r="GN257" i="1"/>
  <c r="GO257" i="1"/>
  <c r="GV257" i="1"/>
  <c r="HC257" i="1"/>
  <c r="GX257" i="1" s="1"/>
  <c r="C258" i="1"/>
  <c r="D258" i="1"/>
  <c r="Q258" i="1"/>
  <c r="S258" i="1"/>
  <c r="T258" i="1"/>
  <c r="AC258" i="1"/>
  <c r="AB258" i="1" s="1"/>
  <c r="AD258" i="1"/>
  <c r="AE258" i="1"/>
  <c r="CS258" i="1" s="1"/>
  <c r="R258" i="1" s="1"/>
  <c r="AF258" i="1"/>
  <c r="AG258" i="1"/>
  <c r="AH258" i="1"/>
  <c r="AI258" i="1"/>
  <c r="CW258" i="1" s="1"/>
  <c r="V258" i="1" s="1"/>
  <c r="AJ258" i="1"/>
  <c r="CX258" i="1" s="1"/>
  <c r="W258" i="1" s="1"/>
  <c r="CQ258" i="1"/>
  <c r="P258" i="1" s="1"/>
  <c r="CP258" i="1" s="1"/>
  <c r="O258" i="1" s="1"/>
  <c r="CR258" i="1"/>
  <c r="CT258" i="1"/>
  <c r="CU258" i="1"/>
  <c r="CV258" i="1"/>
  <c r="U258" i="1" s="1"/>
  <c r="FR258" i="1"/>
  <c r="GL258" i="1"/>
  <c r="GN258" i="1"/>
  <c r="GO258" i="1"/>
  <c r="GV258" i="1"/>
  <c r="HC258" i="1" s="1"/>
  <c r="GX258" i="1" s="1"/>
  <c r="B260" i="1"/>
  <c r="C260" i="1"/>
  <c r="D260" i="1"/>
  <c r="D253" i="1" s="1"/>
  <c r="F260" i="1"/>
  <c r="F253" i="1" s="1"/>
  <c r="G260" i="1"/>
  <c r="G253" i="1" s="1"/>
  <c r="BX260" i="1"/>
  <c r="AO260" i="1" s="1"/>
  <c r="CK260" i="1"/>
  <c r="BB260" i="1" s="1"/>
  <c r="CL260" i="1"/>
  <c r="BC260" i="1" s="1"/>
  <c r="CM260" i="1"/>
  <c r="BD260" i="1" s="1"/>
  <c r="B290" i="1"/>
  <c r="B22" i="1" s="1"/>
  <c r="C290" i="1"/>
  <c r="C22" i="1" s="1"/>
  <c r="D290" i="1"/>
  <c r="D22" i="1" s="1"/>
  <c r="F290" i="1"/>
  <c r="F22" i="1" s="1"/>
  <c r="G290" i="1"/>
  <c r="G22" i="1" s="1"/>
  <c r="B320" i="1"/>
  <c r="B18" i="1" s="1"/>
  <c r="C320" i="1"/>
  <c r="C18" i="1" s="1"/>
  <c r="D320" i="1"/>
  <c r="D18" i="1" s="1"/>
  <c r="F320" i="1"/>
  <c r="F18" i="1" s="1"/>
  <c r="G320" i="1"/>
  <c r="G18" i="1" s="1"/>
  <c r="F12" i="6"/>
  <c r="G12" i="6"/>
  <c r="CY12" i="6"/>
  <c r="J285" i="8" l="1"/>
  <c r="P285" i="8" s="1"/>
  <c r="G123" i="8"/>
  <c r="O123" i="8" s="1"/>
  <c r="G417" i="8"/>
  <c r="O417" i="8" s="1"/>
  <c r="J123" i="8"/>
  <c r="P123" i="8" s="1"/>
  <c r="J237" i="8"/>
  <c r="P237" i="8" s="1"/>
  <c r="J99" i="8"/>
  <c r="P99" i="8" s="1"/>
  <c r="G165" i="8"/>
  <c r="O165" i="8" s="1"/>
  <c r="J171" i="8"/>
  <c r="P171" i="8" s="1"/>
  <c r="G285" i="8"/>
  <c r="O285" i="8" s="1"/>
  <c r="J75" i="8"/>
  <c r="P75" i="8" s="1"/>
  <c r="G315" i="8"/>
  <c r="O315" i="8" s="1"/>
  <c r="J321" i="8"/>
  <c r="P321" i="8" s="1"/>
  <c r="J411" i="8"/>
  <c r="P411" i="8" s="1"/>
  <c r="G135" i="8"/>
  <c r="O135" i="8" s="1"/>
  <c r="J135" i="8"/>
  <c r="P135" i="8" s="1"/>
  <c r="Z351" i="8"/>
  <c r="J417" i="8"/>
  <c r="P417" i="8" s="1"/>
  <c r="J387" i="8"/>
  <c r="P387" i="8" s="1"/>
  <c r="G93" i="8"/>
  <c r="O93" i="8" s="1"/>
  <c r="G207" i="8"/>
  <c r="O207" i="8" s="1"/>
  <c r="J375" i="8"/>
  <c r="P375" i="8" s="1"/>
  <c r="G189" i="8"/>
  <c r="O189" i="8" s="1"/>
  <c r="G297" i="8"/>
  <c r="O297" i="8" s="1"/>
  <c r="L359" i="8"/>
  <c r="J129" i="8"/>
  <c r="P129" i="8" s="1"/>
  <c r="J153" i="8"/>
  <c r="P153" i="8" s="1"/>
  <c r="J273" i="8"/>
  <c r="P273" i="8" s="1"/>
  <c r="J275" i="8" s="1"/>
  <c r="J303" i="8"/>
  <c r="P303" i="8" s="1"/>
  <c r="Z339" i="8"/>
  <c r="G38" i="8"/>
  <c r="G201" i="8"/>
  <c r="O201" i="8" s="1"/>
  <c r="J207" i="8"/>
  <c r="P207" i="8" s="1"/>
  <c r="Z225" i="8"/>
  <c r="J261" i="8"/>
  <c r="P261" i="8" s="1"/>
  <c r="J333" i="8"/>
  <c r="P333" i="8" s="1"/>
  <c r="J357" i="8"/>
  <c r="P357" i="8" s="1"/>
  <c r="Z417" i="8"/>
  <c r="G81" i="8"/>
  <c r="O81" i="8" s="1"/>
  <c r="G105" i="8"/>
  <c r="O105" i="8" s="1"/>
  <c r="G171" i="8"/>
  <c r="O171" i="8" s="1"/>
  <c r="Z189" i="8"/>
  <c r="Z213" i="8"/>
  <c r="G309" i="8"/>
  <c r="O309" i="8" s="1"/>
  <c r="G321" i="8"/>
  <c r="O321" i="8" s="1"/>
  <c r="J405" i="8"/>
  <c r="P405" i="8" s="1"/>
  <c r="Z57" i="8"/>
  <c r="G57" i="8"/>
  <c r="O57" i="8" s="1"/>
  <c r="G117" i="8"/>
  <c r="O117" i="8" s="1"/>
  <c r="R185" i="8"/>
  <c r="R209" i="8"/>
  <c r="Z243" i="8"/>
  <c r="L389" i="8"/>
  <c r="R53" i="8"/>
  <c r="R239" i="8"/>
  <c r="J339" i="8"/>
  <c r="P339" i="8" s="1"/>
  <c r="I36" i="8"/>
  <c r="J81" i="8"/>
  <c r="P81" i="8" s="1"/>
  <c r="J105" i="8"/>
  <c r="P105" i="8" s="1"/>
  <c r="G345" i="8"/>
  <c r="O345" i="8" s="1"/>
  <c r="J351" i="8"/>
  <c r="P351" i="8" s="1"/>
  <c r="G357" i="8"/>
  <c r="O357" i="8" s="1"/>
  <c r="G69" i="8"/>
  <c r="O69" i="8" s="1"/>
  <c r="J177" i="8"/>
  <c r="P177" i="8" s="1"/>
  <c r="G177" i="8"/>
  <c r="O177" i="8" s="1"/>
  <c r="Z207" i="8"/>
  <c r="J243" i="8"/>
  <c r="P243" i="8" s="1"/>
  <c r="G243" i="8"/>
  <c r="O243" i="8" s="1"/>
  <c r="Z261" i="8"/>
  <c r="L419" i="8"/>
  <c r="G99" i="8"/>
  <c r="O99" i="8" s="1"/>
  <c r="G63" i="8"/>
  <c r="O63" i="8" s="1"/>
  <c r="G75" i="8"/>
  <c r="O75" i="8" s="1"/>
  <c r="G411" i="8"/>
  <c r="O411" i="8" s="1"/>
  <c r="Z411" i="8"/>
  <c r="R407" i="8"/>
  <c r="J63" i="8"/>
  <c r="P63" i="8" s="1"/>
  <c r="J87" i="8"/>
  <c r="P87" i="8" s="1"/>
  <c r="Z87" i="8"/>
  <c r="J111" i="8"/>
  <c r="P111" i="8" s="1"/>
  <c r="G111" i="8"/>
  <c r="O111" i="8" s="1"/>
  <c r="J183" i="8"/>
  <c r="P183" i="8" s="1"/>
  <c r="G183" i="8"/>
  <c r="O183" i="8" s="1"/>
  <c r="J231" i="8"/>
  <c r="P231" i="8" s="1"/>
  <c r="G231" i="8"/>
  <c r="O231" i="8" s="1"/>
  <c r="Z249" i="8"/>
  <c r="Z315" i="8"/>
  <c r="J345" i="8"/>
  <c r="P345" i="8" s="1"/>
  <c r="J369" i="8"/>
  <c r="P369" i="8" s="1"/>
  <c r="G369" i="8"/>
  <c r="O369" i="8" s="1"/>
  <c r="J381" i="8"/>
  <c r="P381" i="8" s="1"/>
  <c r="G381" i="8"/>
  <c r="O381" i="8" s="1"/>
  <c r="Z129" i="8"/>
  <c r="G399" i="8"/>
  <c r="O399" i="8" s="1"/>
  <c r="Z399" i="8"/>
  <c r="R395" i="8"/>
  <c r="J57" i="8"/>
  <c r="P57" i="8" s="1"/>
  <c r="J141" i="8"/>
  <c r="P141" i="8" s="1"/>
  <c r="Z141" i="8"/>
  <c r="J195" i="8"/>
  <c r="P195" i="8" s="1"/>
  <c r="G195" i="8"/>
  <c r="O195" i="8" s="1"/>
  <c r="J219" i="8"/>
  <c r="P219" i="8" s="1"/>
  <c r="G219" i="8"/>
  <c r="O219" i="8" s="1"/>
  <c r="Z237" i="8"/>
  <c r="L323" i="8"/>
  <c r="J291" i="8"/>
  <c r="P291" i="8" s="1"/>
  <c r="Z291" i="8"/>
  <c r="Z375" i="8"/>
  <c r="Z387" i="8"/>
  <c r="J399" i="8"/>
  <c r="P399" i="8" s="1"/>
  <c r="J419" i="8" s="1"/>
  <c r="L421" i="8"/>
  <c r="L263" i="8"/>
  <c r="Z81" i="8"/>
  <c r="Z153" i="8"/>
  <c r="G261" i="8"/>
  <c r="O261" i="8" s="1"/>
  <c r="Z303" i="8"/>
  <c r="Z105" i="8"/>
  <c r="Z69" i="8"/>
  <c r="J165" i="8"/>
  <c r="P165" i="8" s="1"/>
  <c r="Z165" i="8"/>
  <c r="Z201" i="8"/>
  <c r="J249" i="8"/>
  <c r="P249" i="8" s="1"/>
  <c r="G249" i="8"/>
  <c r="O249" i="8" s="1"/>
  <c r="Z255" i="8"/>
  <c r="J315" i="8"/>
  <c r="P315" i="8" s="1"/>
  <c r="G333" i="8"/>
  <c r="O333" i="8" s="1"/>
  <c r="G37" i="8"/>
  <c r="Z75" i="8"/>
  <c r="Z99" i="8"/>
  <c r="G129" i="8"/>
  <c r="O129" i="8" s="1"/>
  <c r="Z177" i="8"/>
  <c r="G237" i="8"/>
  <c r="O237" i="8" s="1"/>
  <c r="G273" i="8"/>
  <c r="O273" i="8" s="1"/>
  <c r="G275" i="8" s="1"/>
  <c r="Z273" i="8"/>
  <c r="R269" i="8"/>
  <c r="G375" i="8"/>
  <c r="O375" i="8" s="1"/>
  <c r="G387" i="8"/>
  <c r="O387" i="8" s="1"/>
  <c r="G405" i="8"/>
  <c r="O405" i="8" s="1"/>
  <c r="Z405" i="8"/>
  <c r="G87" i="8"/>
  <c r="O87" i="8" s="1"/>
  <c r="J117" i="8"/>
  <c r="P117" i="8" s="1"/>
  <c r="Z117" i="8"/>
  <c r="G141" i="8"/>
  <c r="O141" i="8" s="1"/>
  <c r="J147" i="8"/>
  <c r="P147" i="8" s="1"/>
  <c r="G147" i="8"/>
  <c r="O147" i="8" s="1"/>
  <c r="Z183" i="8"/>
  <c r="J189" i="8"/>
  <c r="P189" i="8" s="1"/>
  <c r="J225" i="8"/>
  <c r="P225" i="8" s="1"/>
  <c r="G225" i="8"/>
  <c r="O225" i="8" s="1"/>
  <c r="Z231" i="8"/>
  <c r="G291" i="8"/>
  <c r="O291" i="8" s="1"/>
  <c r="J297" i="8"/>
  <c r="P297" i="8" s="1"/>
  <c r="Z369" i="8"/>
  <c r="Z381" i="8"/>
  <c r="G39" i="8"/>
  <c r="Z63" i="8"/>
  <c r="J69" i="8"/>
  <c r="P69" i="8" s="1"/>
  <c r="J93" i="8"/>
  <c r="P93" i="8" s="1"/>
  <c r="Z93" i="8"/>
  <c r="G153" i="8"/>
  <c r="O153" i="8" s="1"/>
  <c r="J159" i="8"/>
  <c r="P159" i="8" s="1"/>
  <c r="G159" i="8"/>
  <c r="O159" i="8" s="1"/>
  <c r="Z195" i="8"/>
  <c r="J201" i="8"/>
  <c r="P201" i="8" s="1"/>
  <c r="J213" i="8"/>
  <c r="P213" i="8" s="1"/>
  <c r="G213" i="8"/>
  <c r="O213" i="8" s="1"/>
  <c r="Z219" i="8"/>
  <c r="J255" i="8"/>
  <c r="P255" i="8" s="1"/>
  <c r="G255" i="8"/>
  <c r="O255" i="8" s="1"/>
  <c r="G303" i="8"/>
  <c r="O303" i="8" s="1"/>
  <c r="J309" i="8"/>
  <c r="P309" i="8" s="1"/>
  <c r="G339" i="8"/>
  <c r="O339" i="8" s="1"/>
  <c r="G351" i="8"/>
  <c r="O351" i="8" s="1"/>
  <c r="Z285" i="8"/>
  <c r="Z297" i="8"/>
  <c r="Z309" i="8"/>
  <c r="Z321" i="8"/>
  <c r="R329" i="8"/>
  <c r="R341" i="8"/>
  <c r="R353" i="8"/>
  <c r="R59" i="8"/>
  <c r="Z333" i="8"/>
  <c r="Z345" i="8"/>
  <c r="Z357" i="8"/>
  <c r="Z111" i="8"/>
  <c r="Z123" i="8"/>
  <c r="Z135" i="8"/>
  <c r="Z147" i="8"/>
  <c r="Z159" i="8"/>
  <c r="Z171" i="8"/>
  <c r="R413" i="8"/>
  <c r="T260" i="1"/>
  <c r="AG253" i="1"/>
  <c r="BZ253" i="1"/>
  <c r="AQ260" i="1"/>
  <c r="BY253" i="1"/>
  <c r="CI260" i="1"/>
  <c r="AP260" i="1"/>
  <c r="AJ260" i="1"/>
  <c r="BY214" i="1"/>
  <c r="CI221" i="1"/>
  <c r="AP221" i="1"/>
  <c r="AO253" i="1"/>
  <c r="F264" i="1"/>
  <c r="AF260" i="1"/>
  <c r="AC260" i="1"/>
  <c r="CP255" i="1"/>
  <c r="O255" i="1" s="1"/>
  <c r="CY256" i="1"/>
  <c r="X256" i="1" s="1"/>
  <c r="CZ256" i="1"/>
  <c r="Y256" i="1" s="1"/>
  <c r="AI260" i="1"/>
  <c r="CZ257" i="1"/>
  <c r="Y257" i="1" s="1"/>
  <c r="CY257" i="1"/>
  <c r="X257" i="1" s="1"/>
  <c r="BD253" i="1"/>
  <c r="F285" i="1"/>
  <c r="CY258" i="1"/>
  <c r="X258" i="1" s="1"/>
  <c r="AE260" i="1"/>
  <c r="CJ214" i="1"/>
  <c r="BA221" i="1"/>
  <c r="P214" i="1"/>
  <c r="F224" i="1"/>
  <c r="AB257" i="1"/>
  <c r="CZ217" i="1"/>
  <c r="Y217" i="1" s="1"/>
  <c r="CY217" i="1"/>
  <c r="X217" i="1" s="1"/>
  <c r="F273" i="1"/>
  <c r="BB253" i="1"/>
  <c r="AX221" i="1"/>
  <c r="CZ216" i="1"/>
  <c r="Y216" i="1" s="1"/>
  <c r="AF221" i="1"/>
  <c r="CY216" i="1"/>
  <c r="X216" i="1" s="1"/>
  <c r="AK221" i="1" s="1"/>
  <c r="AQ182" i="1"/>
  <c r="CG182" i="1"/>
  <c r="BZ174" i="1"/>
  <c r="AQ132" i="1"/>
  <c r="F152" i="1"/>
  <c r="CZ258" i="1"/>
  <c r="Y258" i="1" s="1"/>
  <c r="GM258" i="1" s="1"/>
  <c r="GP258" i="1" s="1"/>
  <c r="CC253" i="1"/>
  <c r="CP217" i="1"/>
  <c r="O217" i="1" s="1"/>
  <c r="GM217" i="1" s="1"/>
  <c r="GP217" i="1" s="1"/>
  <c r="CC221" i="1"/>
  <c r="AI221" i="1"/>
  <c r="BD174" i="1"/>
  <c r="F207" i="1"/>
  <c r="AP182" i="1"/>
  <c r="BY174" i="1"/>
  <c r="CI182" i="1"/>
  <c r="CZ140" i="1"/>
  <c r="Y140" i="1" s="1"/>
  <c r="CY140" i="1"/>
  <c r="X140" i="1" s="1"/>
  <c r="AG142" i="1"/>
  <c r="AE142" i="1"/>
  <c r="CP134" i="1"/>
  <c r="O134" i="1" s="1"/>
  <c r="AX96" i="1"/>
  <c r="F107" i="1"/>
  <c r="CY98" i="1"/>
  <c r="X98" i="1" s="1"/>
  <c r="AK100" i="1" s="1"/>
  <c r="CZ98" i="1"/>
  <c r="Y98" i="1" s="1"/>
  <c r="AL100" i="1" s="1"/>
  <c r="AF100" i="1"/>
  <c r="F276" i="1"/>
  <c r="BC253" i="1"/>
  <c r="CP256" i="1"/>
  <c r="O256" i="1" s="1"/>
  <c r="AD218" i="1"/>
  <c r="AB218" i="1" s="1"/>
  <c r="CR218" i="1"/>
  <c r="Q218" i="1" s="1"/>
  <c r="CY218" i="1"/>
  <c r="X218" i="1" s="1"/>
  <c r="CZ218" i="1"/>
  <c r="Y218" i="1" s="1"/>
  <c r="AJ221" i="1"/>
  <c r="CY176" i="1"/>
  <c r="X176" i="1" s="1"/>
  <c r="AF182" i="1"/>
  <c r="CZ176" i="1"/>
  <c r="Y176" i="1" s="1"/>
  <c r="CG260" i="1"/>
  <c r="CR256" i="1"/>
  <c r="Q256" i="1" s="1"/>
  <c r="AB256" i="1"/>
  <c r="BX253" i="1"/>
  <c r="AQ221" i="1"/>
  <c r="AB219" i="1"/>
  <c r="CB221" i="1"/>
  <c r="CP176" i="1"/>
  <c r="O176" i="1" s="1"/>
  <c r="CP140" i="1"/>
  <c r="O140" i="1" s="1"/>
  <c r="AE96" i="1"/>
  <c r="R100" i="1"/>
  <c r="AH64" i="1"/>
  <c r="CJ260" i="1"/>
  <c r="AH260" i="1"/>
  <c r="CY179" i="1"/>
  <c r="X179" i="1" s="1"/>
  <c r="CZ179" i="1"/>
  <c r="Y179" i="1" s="1"/>
  <c r="AG174" i="1"/>
  <c r="T182" i="1"/>
  <c r="AI142" i="1"/>
  <c r="AF142" i="1"/>
  <c r="CZ138" i="1"/>
  <c r="Y138" i="1" s="1"/>
  <c r="CY138" i="1"/>
  <c r="X138" i="1" s="1"/>
  <c r="U142" i="1"/>
  <c r="AH132" i="1"/>
  <c r="V100" i="1"/>
  <c r="AI96" i="1"/>
  <c r="CR257" i="1"/>
  <c r="Q257" i="1" s="1"/>
  <c r="AD260" i="1" s="1"/>
  <c r="CY255" i="1"/>
  <c r="X255" i="1" s="1"/>
  <c r="AK260" i="1" s="1"/>
  <c r="CZ255" i="1"/>
  <c r="Y255" i="1" s="1"/>
  <c r="CF221" i="1"/>
  <c r="CE221" i="1"/>
  <c r="AC214" i="1"/>
  <c r="AH221" i="1"/>
  <c r="AD216" i="1"/>
  <c r="AB216" i="1" s="1"/>
  <c r="CS216" i="1"/>
  <c r="R216" i="1" s="1"/>
  <c r="AE221" i="1" s="1"/>
  <c r="CJ182" i="1"/>
  <c r="AI182" i="1"/>
  <c r="F125" i="1"/>
  <c r="BD96" i="1"/>
  <c r="CB26" i="1"/>
  <c r="AS64" i="1"/>
  <c r="F278" i="1"/>
  <c r="AS260" i="1"/>
  <c r="CB253" i="1"/>
  <c r="CH221" i="1"/>
  <c r="CR216" i="1"/>
  <c r="Q216" i="1" s="1"/>
  <c r="AD221" i="1" s="1"/>
  <c r="CP179" i="1"/>
  <c r="O179" i="1" s="1"/>
  <c r="AH182" i="1"/>
  <c r="CY139" i="1"/>
  <c r="X139" i="1" s="1"/>
  <c r="CZ139" i="1"/>
  <c r="Y139" i="1" s="1"/>
  <c r="AJ142" i="1"/>
  <c r="AB100" i="1"/>
  <c r="AG221" i="1"/>
  <c r="CP138" i="1"/>
  <c r="O138" i="1" s="1"/>
  <c r="CP218" i="1"/>
  <c r="O218" i="1" s="1"/>
  <c r="GM218" i="1" s="1"/>
  <c r="GP218" i="1" s="1"/>
  <c r="GM57" i="1"/>
  <c r="GP57" i="1" s="1"/>
  <c r="CS178" i="1"/>
  <c r="R178" i="1" s="1"/>
  <c r="AE182" i="1" s="1"/>
  <c r="BC174" i="1"/>
  <c r="BC142" i="1"/>
  <c r="AB138" i="1"/>
  <c r="CJ142" i="1"/>
  <c r="AD255" i="1"/>
  <c r="AB255" i="1" s="1"/>
  <c r="BB221" i="1"/>
  <c r="CR178" i="1"/>
  <c r="Q178" i="1" s="1"/>
  <c r="CP178" i="1" s="1"/>
  <c r="O178" i="1" s="1"/>
  <c r="AD176" i="1"/>
  <c r="AB176" i="1" s="1"/>
  <c r="CM174" i="1"/>
  <c r="BB142" i="1"/>
  <c r="AP142" i="1"/>
  <c r="CR137" i="1"/>
  <c r="Q137" i="1" s="1"/>
  <c r="CP137" i="1" s="1"/>
  <c r="O137" i="1" s="1"/>
  <c r="GM137" i="1" s="1"/>
  <c r="GP137" i="1" s="1"/>
  <c r="F122" i="1"/>
  <c r="Q100" i="1"/>
  <c r="CB96" i="1"/>
  <c r="AJ96" i="1"/>
  <c r="AT64" i="1"/>
  <c r="CP62" i="1"/>
  <c r="O62" i="1" s="1"/>
  <c r="GM62" i="1" s="1"/>
  <c r="GP62" i="1" s="1"/>
  <c r="CY51" i="1"/>
  <c r="X51" i="1" s="1"/>
  <c r="GM51" i="1" s="1"/>
  <c r="GP51" i="1" s="1"/>
  <c r="CZ51" i="1"/>
  <c r="Y51" i="1" s="1"/>
  <c r="CP46" i="1"/>
  <c r="O46" i="1" s="1"/>
  <c r="CR176" i="1"/>
  <c r="Q176" i="1" s="1"/>
  <c r="AD182" i="1" s="1"/>
  <c r="AB140" i="1"/>
  <c r="AO142" i="1"/>
  <c r="CZ136" i="1"/>
  <c r="Y136" i="1" s="1"/>
  <c r="BZ132" i="1"/>
  <c r="CM96" i="1"/>
  <c r="CZ59" i="1"/>
  <c r="Y59" i="1" s="1"/>
  <c r="GM59" i="1" s="1"/>
  <c r="GP59" i="1" s="1"/>
  <c r="CP58" i="1"/>
  <c r="O58" i="1" s="1"/>
  <c r="CP48" i="1"/>
  <c r="O48" i="1" s="1"/>
  <c r="CY44" i="1"/>
  <c r="X44" i="1" s="1"/>
  <c r="CZ44" i="1"/>
  <c r="Y44" i="1" s="1"/>
  <c r="F186" i="1"/>
  <c r="CQ180" i="1"/>
  <c r="P180" i="1" s="1"/>
  <c r="CP180" i="1" s="1"/>
  <c r="O180" i="1" s="1"/>
  <c r="GM180" i="1" s="1"/>
  <c r="GP180" i="1" s="1"/>
  <c r="CY177" i="1"/>
  <c r="X177" i="1" s="1"/>
  <c r="GM177" i="1" s="1"/>
  <c r="GP177" i="1" s="1"/>
  <c r="CZ177" i="1"/>
  <c r="Y177" i="1" s="1"/>
  <c r="CQ139" i="1"/>
  <c r="P139" i="1" s="1"/>
  <c r="CP139" i="1" s="1"/>
  <c r="O139" i="1" s="1"/>
  <c r="CQ136" i="1"/>
  <c r="P136" i="1" s="1"/>
  <c r="CP136" i="1" s="1"/>
  <c r="O136" i="1" s="1"/>
  <c r="GM136" i="1" s="1"/>
  <c r="GP136" i="1" s="1"/>
  <c r="CZ135" i="1"/>
  <c r="Y135" i="1" s="1"/>
  <c r="AD135" i="1"/>
  <c r="AB135" i="1" s="1"/>
  <c r="CR135" i="1"/>
  <c r="Q135" i="1" s="1"/>
  <c r="CB142" i="1"/>
  <c r="CZ134" i="1"/>
  <c r="Y134" i="1" s="1"/>
  <c r="F118" i="1"/>
  <c r="AC100" i="1"/>
  <c r="CL96" i="1"/>
  <c r="F77" i="1"/>
  <c r="AB62" i="1"/>
  <c r="CQ61" i="1"/>
  <c r="P61" i="1" s="1"/>
  <c r="CP61" i="1" s="1"/>
  <c r="O61" i="1" s="1"/>
  <c r="GM61" i="1" s="1"/>
  <c r="GP61" i="1" s="1"/>
  <c r="AB60" i="1"/>
  <c r="CQ56" i="1"/>
  <c r="P56" i="1" s="1"/>
  <c r="CP56" i="1" s="1"/>
  <c r="O56" i="1" s="1"/>
  <c r="GM56" i="1" s="1"/>
  <c r="GP56" i="1" s="1"/>
  <c r="AB56" i="1"/>
  <c r="CZ45" i="1"/>
  <c r="Y45" i="1" s="1"/>
  <c r="CY45" i="1"/>
  <c r="X45" i="1" s="1"/>
  <c r="CY42" i="1"/>
  <c r="X42" i="1" s="1"/>
  <c r="CZ42" i="1"/>
  <c r="Y42" i="1" s="1"/>
  <c r="AJ182" i="1"/>
  <c r="CP135" i="1"/>
  <c r="O135" i="1" s="1"/>
  <c r="CI100" i="1"/>
  <c r="AP100" i="1"/>
  <c r="BY96" i="1"/>
  <c r="CG96" i="1"/>
  <c r="AO26" i="1"/>
  <c r="F68" i="1"/>
  <c r="AB55" i="1"/>
  <c r="CQ55" i="1"/>
  <c r="P55" i="1" s="1"/>
  <c r="CP55" i="1" s="1"/>
  <c r="O55" i="1" s="1"/>
  <c r="GM55" i="1" s="1"/>
  <c r="GP55" i="1" s="1"/>
  <c r="CZ47" i="1"/>
  <c r="Y47" i="1" s="1"/>
  <c r="AJ64" i="1"/>
  <c r="CC182" i="1"/>
  <c r="CI142" i="1"/>
  <c r="BC96" i="1"/>
  <c r="F116" i="1"/>
  <c r="AO100" i="1"/>
  <c r="BZ96" i="1"/>
  <c r="AQ100" i="1"/>
  <c r="CQ53" i="1"/>
  <c r="P53" i="1" s="1"/>
  <c r="CP53" i="1" s="1"/>
  <c r="O53" i="1" s="1"/>
  <c r="AB53" i="1"/>
  <c r="CP52" i="1"/>
  <c r="O52" i="1" s="1"/>
  <c r="AI64" i="1"/>
  <c r="CJ64" i="1"/>
  <c r="F225" i="1"/>
  <c r="AB177" i="1"/>
  <c r="CB182" i="1"/>
  <c r="BB100" i="1"/>
  <c r="CK96" i="1"/>
  <c r="AB98" i="1"/>
  <c r="CZ62" i="1"/>
  <c r="Y62" i="1" s="1"/>
  <c r="CG142" i="1"/>
  <c r="BD142" i="1"/>
  <c r="AT142" i="1"/>
  <c r="CY137" i="1"/>
  <c r="X137" i="1" s="1"/>
  <c r="AK142" i="1" s="1"/>
  <c r="CY135" i="1"/>
  <c r="X135" i="1" s="1"/>
  <c r="F124" i="1"/>
  <c r="BA100" i="1"/>
  <c r="CZ57" i="1"/>
  <c r="Y57" i="1" s="1"/>
  <c r="CY57" i="1"/>
  <c r="X57" i="1" s="1"/>
  <c r="CY52" i="1"/>
  <c r="X52" i="1" s="1"/>
  <c r="CP47" i="1"/>
  <c r="O47" i="1" s="1"/>
  <c r="F121" i="1"/>
  <c r="T96" i="1"/>
  <c r="BB182" i="1"/>
  <c r="AB51" i="1"/>
  <c r="CS50" i="1"/>
  <c r="R50" i="1" s="1"/>
  <c r="CZ50" i="1" s="1"/>
  <c r="Y50" i="1" s="1"/>
  <c r="AD48" i="1"/>
  <c r="AB48" i="1" s="1"/>
  <c r="BY64" i="1"/>
  <c r="CZ30" i="1"/>
  <c r="Y30" i="1" s="1"/>
  <c r="BX26" i="1"/>
  <c r="CR50" i="1"/>
  <c r="Q50" i="1" s="1"/>
  <c r="CP50" i="1" s="1"/>
  <c r="O50" i="1" s="1"/>
  <c r="GM50" i="1" s="1"/>
  <c r="GP50" i="1" s="1"/>
  <c r="CZ48" i="1"/>
  <c r="Y48" i="1" s="1"/>
  <c r="CS46" i="1"/>
  <c r="R46" i="1" s="1"/>
  <c r="CZ46" i="1" s="1"/>
  <c r="Y46" i="1" s="1"/>
  <c r="AD46" i="1"/>
  <c r="AB46" i="1" s="1"/>
  <c r="CP42" i="1"/>
  <c r="O42" i="1" s="1"/>
  <c r="CY34" i="1"/>
  <c r="X34" i="1" s="1"/>
  <c r="GM34" i="1" s="1"/>
  <c r="GP34" i="1" s="1"/>
  <c r="CZ34" i="1"/>
  <c r="Y34" i="1" s="1"/>
  <c r="CZ32" i="1"/>
  <c r="Y32" i="1" s="1"/>
  <c r="CY32" i="1"/>
  <c r="X32" i="1" s="1"/>
  <c r="BZ64" i="1"/>
  <c r="CY54" i="1"/>
  <c r="X54" i="1" s="1"/>
  <c r="CZ49" i="1"/>
  <c r="Y49" i="1" s="1"/>
  <c r="CS47" i="1"/>
  <c r="R47" i="1" s="1"/>
  <c r="CY47" i="1" s="1"/>
  <c r="X47" i="1" s="1"/>
  <c r="CQ45" i="1"/>
  <c r="P45" i="1" s="1"/>
  <c r="CP45" i="1" s="1"/>
  <c r="O45" i="1" s="1"/>
  <c r="CP31" i="1"/>
  <c r="O31" i="1" s="1"/>
  <c r="AB44" i="1"/>
  <c r="CQ44" i="1"/>
  <c r="P44" i="1" s="1"/>
  <c r="AD41" i="1"/>
  <c r="AB41" i="1" s="1"/>
  <c r="CR41" i="1"/>
  <c r="Q41" i="1" s="1"/>
  <c r="CP41" i="1" s="1"/>
  <c r="O41" i="1" s="1"/>
  <c r="GM41" i="1" s="1"/>
  <c r="GP41" i="1" s="1"/>
  <c r="CY39" i="1"/>
  <c r="X39" i="1" s="1"/>
  <c r="CZ39" i="1"/>
  <c r="Y39" i="1" s="1"/>
  <c r="CY33" i="1"/>
  <c r="X33" i="1" s="1"/>
  <c r="CZ33" i="1"/>
  <c r="Y33" i="1" s="1"/>
  <c r="GM32" i="1"/>
  <c r="GP32" i="1" s="1"/>
  <c r="AG64" i="1"/>
  <c r="CR54" i="1"/>
  <c r="Q54" i="1" s="1"/>
  <c r="CP54" i="1" s="1"/>
  <c r="O54" i="1" s="1"/>
  <c r="GM54" i="1" s="1"/>
  <c r="GP54" i="1" s="1"/>
  <c r="CZ52" i="1"/>
  <c r="Y52" i="1" s="1"/>
  <c r="CY49" i="1"/>
  <c r="X49" i="1" s="1"/>
  <c r="GM49" i="1" s="1"/>
  <c r="GP49" i="1" s="1"/>
  <c r="AB47" i="1"/>
  <c r="CZ40" i="1"/>
  <c r="Y40" i="1" s="1"/>
  <c r="CY40" i="1"/>
  <c r="X40" i="1" s="1"/>
  <c r="GM40" i="1" s="1"/>
  <c r="GP40" i="1" s="1"/>
  <c r="CY35" i="1"/>
  <c r="X35" i="1" s="1"/>
  <c r="GM35" i="1" s="1"/>
  <c r="GP35" i="1" s="1"/>
  <c r="CZ35" i="1"/>
  <c r="Y35" i="1" s="1"/>
  <c r="CY29" i="1"/>
  <c r="X29" i="1" s="1"/>
  <c r="CZ29" i="1"/>
  <c r="Y29" i="1" s="1"/>
  <c r="AF64" i="1"/>
  <c r="CY58" i="1"/>
  <c r="X58" i="1" s="1"/>
  <c r="CZ53" i="1"/>
  <c r="Y53" i="1" s="1"/>
  <c r="AD43" i="1"/>
  <c r="AB43" i="1" s="1"/>
  <c r="CS43" i="1"/>
  <c r="R43" i="1" s="1"/>
  <c r="CZ43" i="1" s="1"/>
  <c r="Y43" i="1" s="1"/>
  <c r="CS41" i="1"/>
  <c r="R41" i="1" s="1"/>
  <c r="AB59" i="1"/>
  <c r="CZ54" i="1"/>
  <c r="Y54" i="1" s="1"/>
  <c r="CR43" i="1"/>
  <c r="Q43" i="1" s="1"/>
  <c r="CP39" i="1"/>
  <c r="O39" i="1" s="1"/>
  <c r="GM39" i="1" s="1"/>
  <c r="GP39" i="1" s="1"/>
  <c r="AB39" i="1"/>
  <c r="CY38" i="1"/>
  <c r="X38" i="1" s="1"/>
  <c r="CP38" i="1"/>
  <c r="O38" i="1" s="1"/>
  <c r="CY37" i="1"/>
  <c r="X37" i="1" s="1"/>
  <c r="CZ37" i="1"/>
  <c r="Y37" i="1" s="1"/>
  <c r="CY50" i="1"/>
  <c r="X50" i="1" s="1"/>
  <c r="CP43" i="1"/>
  <c r="O43" i="1" s="1"/>
  <c r="CY41" i="1"/>
  <c r="X41" i="1" s="1"/>
  <c r="CZ41" i="1"/>
  <c r="Y41" i="1" s="1"/>
  <c r="CY31" i="1"/>
  <c r="X31" i="1" s="1"/>
  <c r="CZ31" i="1"/>
  <c r="Y31" i="1" s="1"/>
  <c r="GM30" i="1"/>
  <c r="GP30" i="1" s="1"/>
  <c r="CR37" i="1"/>
  <c r="Q37" i="1" s="1"/>
  <c r="CP37" i="1" s="1"/>
  <c r="O37" i="1" s="1"/>
  <c r="GM37" i="1" s="1"/>
  <c r="GP37" i="1" s="1"/>
  <c r="AD30" i="1"/>
  <c r="AB30" i="1" s="1"/>
  <c r="DG108" i="3"/>
  <c r="CV103" i="3"/>
  <c r="CX103" i="3"/>
  <c r="DF100" i="3"/>
  <c r="DH93" i="3"/>
  <c r="CV89" i="3"/>
  <c r="CV79" i="3"/>
  <c r="DI67" i="3"/>
  <c r="DJ67" i="3" s="1"/>
  <c r="CZ36" i="1"/>
  <c r="Y36" i="1" s="1"/>
  <c r="GM36" i="1" s="1"/>
  <c r="GP36" i="1" s="1"/>
  <c r="CS34" i="1"/>
  <c r="R34" i="1" s="1"/>
  <c r="DF108" i="3"/>
  <c r="CV97" i="3"/>
  <c r="DF94" i="3"/>
  <c r="DG94" i="3"/>
  <c r="CV91" i="3"/>
  <c r="CX91" i="3"/>
  <c r="CV105" i="3"/>
  <c r="DF102" i="3"/>
  <c r="DG102" i="3"/>
  <c r="CV99" i="3"/>
  <c r="CX99" i="3"/>
  <c r="DH89" i="3"/>
  <c r="DI89" i="3"/>
  <c r="DJ89" i="3" s="1"/>
  <c r="DH79" i="3"/>
  <c r="DF79" i="3"/>
  <c r="DG70" i="3"/>
  <c r="DF70" i="3"/>
  <c r="AB42" i="1"/>
  <c r="CP29" i="1"/>
  <c r="O29" i="1" s="1"/>
  <c r="CZ28" i="1"/>
  <c r="Y28" i="1" s="1"/>
  <c r="DF110" i="3"/>
  <c r="DG110" i="3"/>
  <c r="CV107" i="3"/>
  <c r="CX107" i="3"/>
  <c r="DI102" i="3"/>
  <c r="DJ102" i="3" s="1"/>
  <c r="DH97" i="3"/>
  <c r="DI97" i="3"/>
  <c r="DJ97" i="3" s="1"/>
  <c r="DG83" i="3"/>
  <c r="DF83" i="3"/>
  <c r="DH83" i="3"/>
  <c r="DG79" i="3"/>
  <c r="CV77" i="3"/>
  <c r="DI70" i="3"/>
  <c r="DJ70" i="3" s="1"/>
  <c r="DI65" i="3"/>
  <c r="DJ65" i="3" s="1"/>
  <c r="CS38" i="1"/>
  <c r="R38" i="1" s="1"/>
  <c r="CZ38" i="1" s="1"/>
  <c r="Y38" i="1" s="1"/>
  <c r="AB34" i="1"/>
  <c r="DH105" i="3"/>
  <c r="DI105" i="3"/>
  <c r="DJ105" i="3" s="1"/>
  <c r="CV88" i="3"/>
  <c r="CX88" i="3"/>
  <c r="DF85" i="3"/>
  <c r="DI85" i="3"/>
  <c r="DJ85" i="3" s="1"/>
  <c r="CV75" i="3"/>
  <c r="CX75" i="3"/>
  <c r="DH70" i="3"/>
  <c r="DI51" i="3"/>
  <c r="DJ51" i="3" s="1"/>
  <c r="DG51" i="3"/>
  <c r="DH51" i="3"/>
  <c r="DF51" i="3"/>
  <c r="CR33" i="1"/>
  <c r="Q33" i="1" s="1"/>
  <c r="DG98" i="3"/>
  <c r="CV96" i="3"/>
  <c r="CX96" i="3"/>
  <c r="DH92" i="3"/>
  <c r="DF77" i="3"/>
  <c r="DI77" i="3"/>
  <c r="DJ77" i="3" s="1"/>
  <c r="DF74" i="3"/>
  <c r="DG74" i="3"/>
  <c r="CV72" i="3"/>
  <c r="CX72" i="3"/>
  <c r="DG106" i="3"/>
  <c r="CV104" i="3"/>
  <c r="CX104" i="3"/>
  <c r="DH100" i="3"/>
  <c r="DF98" i="3"/>
  <c r="DG92" i="3"/>
  <c r="CV87" i="3"/>
  <c r="CX87" i="3"/>
  <c r="DG67" i="3"/>
  <c r="DF67" i="3"/>
  <c r="DG59" i="3"/>
  <c r="DF59" i="3"/>
  <c r="DH59" i="3"/>
  <c r="AB38" i="1"/>
  <c r="DF106" i="3"/>
  <c r="CV95" i="3"/>
  <c r="CX95" i="3"/>
  <c r="DG86" i="3"/>
  <c r="DF86" i="3"/>
  <c r="CV82" i="3"/>
  <c r="CX82" i="3"/>
  <c r="CV64" i="3"/>
  <c r="CX64" i="3"/>
  <c r="CX63" i="3"/>
  <c r="CV63" i="3"/>
  <c r="DI80" i="3"/>
  <c r="DJ80" i="3" s="1"/>
  <c r="DF80" i="3"/>
  <c r="DG80" i="3"/>
  <c r="CV78" i="3"/>
  <c r="CX78" i="3"/>
  <c r="CX62" i="3"/>
  <c r="DH56" i="3"/>
  <c r="DI54" i="3"/>
  <c r="DJ54" i="3" s="1"/>
  <c r="CX50" i="3"/>
  <c r="CV50" i="3"/>
  <c r="DF45" i="3"/>
  <c r="DI45" i="3"/>
  <c r="DJ45" i="3" s="1"/>
  <c r="DG45" i="3"/>
  <c r="CX40" i="3"/>
  <c r="AB28" i="1"/>
  <c r="DF69" i="3"/>
  <c r="DI69" i="3"/>
  <c r="DJ69" i="3" s="1"/>
  <c r="DG69" i="3"/>
  <c r="DF58" i="3"/>
  <c r="DI58" i="3"/>
  <c r="DJ58" i="3" s="1"/>
  <c r="DG56" i="3"/>
  <c r="CV37" i="3"/>
  <c r="CX37" i="3"/>
  <c r="DF57" i="3"/>
  <c r="DG57" i="3"/>
  <c r="DF56" i="3"/>
  <c r="CV61" i="3"/>
  <c r="CX61" i="3"/>
  <c r="DF53" i="3"/>
  <c r="DI53" i="3"/>
  <c r="DJ53" i="3" s="1"/>
  <c r="DH39" i="3"/>
  <c r="DG39" i="3"/>
  <c r="DI39" i="3"/>
  <c r="DJ39" i="3" s="1"/>
  <c r="CV48" i="3"/>
  <c r="CX48" i="3"/>
  <c r="DH46" i="3"/>
  <c r="DF66" i="3"/>
  <c r="DG66" i="3"/>
  <c r="DH66" i="3"/>
  <c r="DG54" i="3"/>
  <c r="DF54" i="3"/>
  <c r="DF46" i="3"/>
  <c r="DI35" i="3"/>
  <c r="DJ35" i="3" s="1"/>
  <c r="DG35" i="3"/>
  <c r="DH35" i="3"/>
  <c r="CX43" i="3"/>
  <c r="DF38" i="3"/>
  <c r="DH32" i="3"/>
  <c r="CX29" i="3"/>
  <c r="DH19" i="3"/>
  <c r="DF16" i="3"/>
  <c r="DI16" i="3"/>
  <c r="DJ16" i="3" s="1"/>
  <c r="CV14" i="3"/>
  <c r="CX14" i="3"/>
  <c r="CX13" i="3"/>
  <c r="DF8" i="3"/>
  <c r="DI8" i="3"/>
  <c r="DJ8" i="3" s="1"/>
  <c r="CV6" i="3"/>
  <c r="CX6" i="3"/>
  <c r="CX5" i="3"/>
  <c r="DH34" i="3"/>
  <c r="DF34" i="3"/>
  <c r="DI27" i="3"/>
  <c r="DJ27" i="3" s="1"/>
  <c r="DG27" i="3"/>
  <c r="CV18" i="3"/>
  <c r="DH23" i="3"/>
  <c r="DI23" i="3"/>
  <c r="DJ23" i="3" s="1"/>
  <c r="DF24" i="3"/>
  <c r="DI24" i="3"/>
  <c r="DJ24" i="3" s="1"/>
  <c r="DH18" i="3"/>
  <c r="DF18" i="3"/>
  <c r="CV22" i="3"/>
  <c r="CX22" i="3"/>
  <c r="CV10" i="3"/>
  <c r="CX10" i="3"/>
  <c r="CV2" i="3"/>
  <c r="CX2" i="3"/>
  <c r="DH31" i="3"/>
  <c r="DI31" i="3"/>
  <c r="DJ31" i="3" s="1"/>
  <c r="DF21" i="3"/>
  <c r="DG21" i="3"/>
  <c r="DI21" i="3"/>
  <c r="DJ21" i="3" s="1"/>
  <c r="DF9" i="3"/>
  <c r="DG9" i="3"/>
  <c r="DF1" i="3"/>
  <c r="DG1" i="3"/>
  <c r="DH42" i="3"/>
  <c r="DF42" i="3"/>
  <c r="DF32" i="3"/>
  <c r="DI32" i="3"/>
  <c r="DJ32" i="3" s="1"/>
  <c r="DH26" i="3"/>
  <c r="DF26" i="3"/>
  <c r="DG24" i="3"/>
  <c r="DI19" i="3"/>
  <c r="DJ19" i="3" s="1"/>
  <c r="DG19" i="3"/>
  <c r="DH17" i="3"/>
  <c r="DH15" i="3"/>
  <c r="DI15" i="3"/>
  <c r="DJ15" i="3" s="1"/>
  <c r="DI9" i="3"/>
  <c r="DJ9" i="3" s="1"/>
  <c r="DH7" i="3"/>
  <c r="DI7" i="3"/>
  <c r="DJ7" i="3" s="1"/>
  <c r="DI1" i="3"/>
  <c r="DJ1" i="3" s="1"/>
  <c r="CV30" i="3"/>
  <c r="CX30" i="3"/>
  <c r="DH21" i="3"/>
  <c r="DF17" i="3"/>
  <c r="DH9" i="3"/>
  <c r="DH1" i="3"/>
  <c r="DG11" i="3"/>
  <c r="DG3" i="3"/>
  <c r="J359" i="8" l="1"/>
  <c r="J323" i="8"/>
  <c r="J389" i="8"/>
  <c r="G42" i="8"/>
  <c r="G40" i="8"/>
  <c r="G36" i="8" s="1"/>
  <c r="G323" i="8"/>
  <c r="G421" i="8"/>
  <c r="G263" i="8"/>
  <c r="J421" i="8"/>
  <c r="J263" i="8"/>
  <c r="G359" i="8"/>
  <c r="G419" i="8"/>
  <c r="G389" i="8"/>
  <c r="X142" i="1"/>
  <c r="AK132" i="1"/>
  <c r="AD253" i="1"/>
  <c r="Q260" i="1"/>
  <c r="R182" i="1"/>
  <c r="AE174" i="1"/>
  <c r="GM178" i="1"/>
  <c r="GP178" i="1" s="1"/>
  <c r="DG22" i="3"/>
  <c r="DH22" i="3"/>
  <c r="DF22" i="3"/>
  <c r="DI22" i="3"/>
  <c r="DJ22" i="3" s="1"/>
  <c r="DF29" i="3"/>
  <c r="DG29" i="3"/>
  <c r="DI29" i="3"/>
  <c r="DJ29" i="3" s="1"/>
  <c r="DH29" i="3"/>
  <c r="DH50" i="3"/>
  <c r="DF50" i="3"/>
  <c r="DI50" i="3"/>
  <c r="DJ50" i="3" s="1"/>
  <c r="DG50" i="3"/>
  <c r="CB174" i="1"/>
  <c r="AS182" i="1"/>
  <c r="CC174" i="1"/>
  <c r="AT182" i="1"/>
  <c r="DF13" i="3"/>
  <c r="DG13" i="3"/>
  <c r="DI13" i="3"/>
  <c r="DJ13" i="3" s="1"/>
  <c r="DH13" i="3"/>
  <c r="DI72" i="3"/>
  <c r="DJ72" i="3" s="1"/>
  <c r="DH72" i="3"/>
  <c r="DF72" i="3"/>
  <c r="DG72" i="3"/>
  <c r="AL64" i="1"/>
  <c r="CP44" i="1"/>
  <c r="O44" i="1" s="1"/>
  <c r="GM44" i="1" s="1"/>
  <c r="GP44" i="1" s="1"/>
  <c r="AC64" i="1"/>
  <c r="BZ26" i="1"/>
  <c r="AQ64" i="1"/>
  <c r="BD132" i="1"/>
  <c r="F167" i="1"/>
  <c r="BD290" i="1"/>
  <c r="F110" i="1"/>
  <c r="AQ96" i="1"/>
  <c r="GM48" i="1"/>
  <c r="GP48" i="1" s="1"/>
  <c r="Q182" i="1"/>
  <c r="AD174" i="1"/>
  <c r="F112" i="1"/>
  <c r="Q96" i="1"/>
  <c r="BB214" i="1"/>
  <c r="F234" i="1"/>
  <c r="AF132" i="1"/>
  <c r="S142" i="1"/>
  <c r="CJ253" i="1"/>
  <c r="BA260" i="1"/>
  <c r="CB214" i="1"/>
  <c r="AS221" i="1"/>
  <c r="AF174" i="1"/>
  <c r="S182" i="1"/>
  <c r="GM134" i="1"/>
  <c r="AB142" i="1"/>
  <c r="F191" i="1"/>
  <c r="AP174" i="1"/>
  <c r="AL221" i="1"/>
  <c r="AC253" i="1"/>
  <c r="P260" i="1"/>
  <c r="CE260" i="1"/>
  <c r="CH260" i="1"/>
  <c r="CF260" i="1"/>
  <c r="W260" i="1"/>
  <c r="AJ253" i="1"/>
  <c r="DG14" i="3"/>
  <c r="DH14" i="3"/>
  <c r="DF14" i="3"/>
  <c r="DI14" i="3"/>
  <c r="DJ14" i="3" s="1"/>
  <c r="DI43" i="3"/>
  <c r="DJ43" i="3" s="1"/>
  <c r="DG43" i="3"/>
  <c r="DF43" i="3"/>
  <c r="DH43" i="3"/>
  <c r="DF40" i="3"/>
  <c r="DI40" i="3"/>
  <c r="DJ40" i="3" s="1"/>
  <c r="DH40" i="3"/>
  <c r="DG40" i="3"/>
  <c r="DG62" i="3"/>
  <c r="DF62" i="3"/>
  <c r="DH62" i="3"/>
  <c r="DI62" i="3"/>
  <c r="DJ62" i="3" s="1"/>
  <c r="DI64" i="3"/>
  <c r="DJ64" i="3" s="1"/>
  <c r="DG64" i="3"/>
  <c r="DH64" i="3"/>
  <c r="DF64" i="3"/>
  <c r="GM29" i="1"/>
  <c r="GP29" i="1" s="1"/>
  <c r="DG99" i="3"/>
  <c r="DH99" i="3"/>
  <c r="DF99" i="3"/>
  <c r="DI99" i="3"/>
  <c r="DJ99" i="3" s="1"/>
  <c r="GM28" i="1"/>
  <c r="GM43" i="1"/>
  <c r="GP43" i="1" s="1"/>
  <c r="CG132" i="1"/>
  <c r="AX142" i="1"/>
  <c r="CJ26" i="1"/>
  <c r="BA64" i="1"/>
  <c r="CH100" i="1"/>
  <c r="P100" i="1"/>
  <c r="AC96" i="1"/>
  <c r="CE100" i="1"/>
  <c r="CF100" i="1"/>
  <c r="GM139" i="1"/>
  <c r="GP139" i="1" s="1"/>
  <c r="GM58" i="1"/>
  <c r="GP58" i="1" s="1"/>
  <c r="GM138" i="1"/>
  <c r="GP138" i="1" s="1"/>
  <c r="AH174" i="1"/>
  <c r="U182" i="1"/>
  <c r="AS26" i="1"/>
  <c r="F81" i="1"/>
  <c r="AH214" i="1"/>
  <c r="U221" i="1"/>
  <c r="V96" i="1"/>
  <c r="F123" i="1"/>
  <c r="AH26" i="1"/>
  <c r="U64" i="1"/>
  <c r="AK182" i="1"/>
  <c r="AE132" i="1"/>
  <c r="R142" i="1"/>
  <c r="AX214" i="1"/>
  <c r="F228" i="1"/>
  <c r="AF253" i="1"/>
  <c r="S260" i="1"/>
  <c r="AP253" i="1"/>
  <c r="F269" i="1"/>
  <c r="AF26" i="1"/>
  <c r="S64" i="1"/>
  <c r="CY43" i="1"/>
  <c r="X43" i="1" s="1"/>
  <c r="GM31" i="1"/>
  <c r="GP31" i="1" s="1"/>
  <c r="AI26" i="1"/>
  <c r="V64" i="1"/>
  <c r="F104" i="1"/>
  <c r="AO96" i="1"/>
  <c r="AP96" i="1"/>
  <c r="F109" i="1"/>
  <c r="CJ132" i="1"/>
  <c r="BA142" i="1"/>
  <c r="GM179" i="1"/>
  <c r="GP179" i="1" s="1"/>
  <c r="AI132" i="1"/>
  <c r="V142" i="1"/>
  <c r="AO290" i="1"/>
  <c r="F231" i="1"/>
  <c r="AQ214" i="1"/>
  <c r="AJ214" i="1"/>
  <c r="W221" i="1"/>
  <c r="AF96" i="1"/>
  <c r="S100" i="1"/>
  <c r="T142" i="1"/>
  <c r="AG132" i="1"/>
  <c r="AZ260" i="1"/>
  <c r="CI253" i="1"/>
  <c r="BY26" i="1"/>
  <c r="AP64" i="1"/>
  <c r="CI64" i="1"/>
  <c r="DH63" i="3"/>
  <c r="DG63" i="3"/>
  <c r="DI63" i="3"/>
  <c r="DJ63" i="3" s="1"/>
  <c r="DF63" i="3"/>
  <c r="GM45" i="1"/>
  <c r="GP45" i="1" s="1"/>
  <c r="CG64" i="1"/>
  <c r="F120" i="1"/>
  <c r="BA96" i="1"/>
  <c r="CI96" i="1"/>
  <c r="AZ100" i="1"/>
  <c r="AL142" i="1"/>
  <c r="AP132" i="1"/>
  <c r="F151" i="1"/>
  <c r="AG214" i="1"/>
  <c r="T221" i="1"/>
  <c r="CE214" i="1"/>
  <c r="AV221" i="1"/>
  <c r="F164" i="1"/>
  <c r="U132" i="1"/>
  <c r="F203" i="1"/>
  <c r="T174" i="1"/>
  <c r="F114" i="1"/>
  <c r="R96" i="1"/>
  <c r="AL96" i="1"/>
  <c r="Y100" i="1"/>
  <c r="CP257" i="1"/>
  <c r="O257" i="1" s="1"/>
  <c r="GM257" i="1" s="1"/>
  <c r="GP257" i="1" s="1"/>
  <c r="AO132" i="1"/>
  <c r="F146" i="1"/>
  <c r="DF37" i="3"/>
  <c r="DI37" i="3"/>
  <c r="DJ37" i="3" s="1"/>
  <c r="DH37" i="3"/>
  <c r="DG37" i="3"/>
  <c r="AD64" i="1"/>
  <c r="DF5" i="3"/>
  <c r="DG5" i="3"/>
  <c r="DI5" i="3"/>
  <c r="DJ5" i="3" s="1"/>
  <c r="DH5" i="3"/>
  <c r="DG10" i="3"/>
  <c r="DH10" i="3"/>
  <c r="DF10" i="3"/>
  <c r="DI10" i="3"/>
  <c r="DJ10" i="3" s="1"/>
  <c r="DF48" i="3"/>
  <c r="DI48" i="3"/>
  <c r="DJ48" i="3" s="1"/>
  <c r="DH48" i="3"/>
  <c r="DG48" i="3"/>
  <c r="DG88" i="3"/>
  <c r="DH88" i="3"/>
  <c r="DF88" i="3"/>
  <c r="DI88" i="3"/>
  <c r="DJ88" i="3" s="1"/>
  <c r="DF103" i="3"/>
  <c r="DG103" i="3"/>
  <c r="DH103" i="3"/>
  <c r="DI103" i="3"/>
  <c r="DJ103" i="3" s="1"/>
  <c r="CP33" i="1"/>
  <c r="O33" i="1" s="1"/>
  <c r="GM33" i="1" s="1"/>
  <c r="GP33" i="1" s="1"/>
  <c r="CY46" i="1"/>
  <c r="X46" i="1" s="1"/>
  <c r="AK64" i="1" s="1"/>
  <c r="F195" i="1"/>
  <c r="BB174" i="1"/>
  <c r="GM135" i="1"/>
  <c r="GP135" i="1" s="1"/>
  <c r="O100" i="1"/>
  <c r="AB96" i="1"/>
  <c r="AW221" i="1"/>
  <c r="CF214" i="1"/>
  <c r="V221" i="1"/>
  <c r="AI214" i="1"/>
  <c r="CG174" i="1"/>
  <c r="AX182" i="1"/>
  <c r="CP216" i="1"/>
  <c r="O216" i="1" s="1"/>
  <c r="BA214" i="1"/>
  <c r="F241" i="1"/>
  <c r="AI253" i="1"/>
  <c r="V260" i="1"/>
  <c r="AQ253" i="1"/>
  <c r="F270" i="1"/>
  <c r="DG30" i="3"/>
  <c r="DH30" i="3"/>
  <c r="DI30" i="3"/>
  <c r="DJ30" i="3" s="1"/>
  <c r="DF30" i="3"/>
  <c r="DF87" i="3"/>
  <c r="DG87" i="3"/>
  <c r="DH87" i="3"/>
  <c r="DI87" i="3"/>
  <c r="DJ87" i="3" s="1"/>
  <c r="DG75" i="3"/>
  <c r="DI75" i="3"/>
  <c r="DJ75" i="3" s="1"/>
  <c r="DF75" i="3"/>
  <c r="DH75" i="3"/>
  <c r="DG2" i="3"/>
  <c r="DH2" i="3"/>
  <c r="DF2" i="3"/>
  <c r="DI2" i="3"/>
  <c r="DJ2" i="3" s="1"/>
  <c r="DG78" i="3"/>
  <c r="DH78" i="3"/>
  <c r="DI78" i="3"/>
  <c r="DJ78" i="3" s="1"/>
  <c r="DF78" i="3"/>
  <c r="DF61" i="3"/>
  <c r="DI61" i="3"/>
  <c r="DJ61" i="3" s="1"/>
  <c r="DH61" i="3"/>
  <c r="DG61" i="3"/>
  <c r="DF82" i="3"/>
  <c r="DH82" i="3"/>
  <c r="DI82" i="3"/>
  <c r="DJ82" i="3" s="1"/>
  <c r="DG82" i="3"/>
  <c r="DG6" i="3"/>
  <c r="DH6" i="3"/>
  <c r="DF6" i="3"/>
  <c r="DI6" i="3"/>
  <c r="DJ6" i="3" s="1"/>
  <c r="DG107" i="3"/>
  <c r="DH107" i="3"/>
  <c r="DF107" i="3"/>
  <c r="DI107" i="3"/>
  <c r="DJ107" i="3" s="1"/>
  <c r="CB132" i="1"/>
  <c r="AS142" i="1"/>
  <c r="F155" i="1"/>
  <c r="BB132" i="1"/>
  <c r="BC132" i="1"/>
  <c r="F158" i="1"/>
  <c r="BC290" i="1"/>
  <c r="AD214" i="1"/>
  <c r="Q221" i="1"/>
  <c r="X100" i="1"/>
  <c r="AK96" i="1"/>
  <c r="DG104" i="3"/>
  <c r="DH104" i="3"/>
  <c r="DF104" i="3"/>
  <c r="DI104" i="3"/>
  <c r="DJ104" i="3" s="1"/>
  <c r="AE64" i="1"/>
  <c r="GM38" i="1"/>
  <c r="GP38" i="1" s="1"/>
  <c r="GM42" i="1"/>
  <c r="GP42" i="1" s="1"/>
  <c r="BB96" i="1"/>
  <c r="F113" i="1"/>
  <c r="BB290" i="1"/>
  <c r="GM52" i="1"/>
  <c r="GP52" i="1" s="1"/>
  <c r="CI132" i="1"/>
  <c r="AZ142" i="1"/>
  <c r="W182" i="1"/>
  <c r="AJ174" i="1"/>
  <c r="AD142" i="1"/>
  <c r="AT26" i="1"/>
  <c r="F82" i="1"/>
  <c r="GM98" i="1"/>
  <c r="CH214" i="1"/>
  <c r="AY221" i="1"/>
  <c r="AI174" i="1"/>
  <c r="V182" i="1"/>
  <c r="AL260" i="1"/>
  <c r="GM140" i="1"/>
  <c r="GP140" i="1" s="1"/>
  <c r="CC214" i="1"/>
  <c r="AT221" i="1"/>
  <c r="AQ174" i="1"/>
  <c r="F192" i="1"/>
  <c r="AP214" i="1"/>
  <c r="F230" i="1"/>
  <c r="DG91" i="3"/>
  <c r="DH91" i="3"/>
  <c r="DF91" i="3"/>
  <c r="DI91" i="3"/>
  <c r="DJ91" i="3" s="1"/>
  <c r="CY178" i="1"/>
  <c r="X178" i="1" s="1"/>
  <c r="CZ178" i="1"/>
  <c r="Y178" i="1" s="1"/>
  <c r="AJ132" i="1"/>
  <c r="W142" i="1"/>
  <c r="CJ174" i="1"/>
  <c r="BA182" i="1"/>
  <c r="AK253" i="1"/>
  <c r="X260" i="1"/>
  <c r="AB182" i="1"/>
  <c r="GM176" i="1"/>
  <c r="CG253" i="1"/>
  <c r="AX260" i="1"/>
  <c r="AZ182" i="1"/>
  <c r="CI174" i="1"/>
  <c r="AK214" i="1"/>
  <c r="X221" i="1"/>
  <c r="R260" i="1"/>
  <c r="AE253" i="1"/>
  <c r="CI214" i="1"/>
  <c r="AZ221" i="1"/>
  <c r="DF95" i="3"/>
  <c r="DG95" i="3"/>
  <c r="DI95" i="3"/>
  <c r="DJ95" i="3" s="1"/>
  <c r="DH95" i="3"/>
  <c r="DG96" i="3"/>
  <c r="DH96" i="3"/>
  <c r="DF96" i="3"/>
  <c r="DI96" i="3"/>
  <c r="DJ96" i="3" s="1"/>
  <c r="AG26" i="1"/>
  <c r="T64" i="1"/>
  <c r="GM47" i="1"/>
  <c r="GP47" i="1" s="1"/>
  <c r="F160" i="1"/>
  <c r="AT132" i="1"/>
  <c r="GM53" i="1"/>
  <c r="GP53" i="1" s="1"/>
  <c r="AJ26" i="1"/>
  <c r="W64" i="1"/>
  <c r="AS253" i="1"/>
  <c r="F277" i="1"/>
  <c r="AE214" i="1"/>
  <c r="R221" i="1"/>
  <c r="AH253" i="1"/>
  <c r="U260" i="1"/>
  <c r="AC182" i="1"/>
  <c r="AL182" i="1"/>
  <c r="GM256" i="1"/>
  <c r="GP256" i="1" s="1"/>
  <c r="AC142" i="1"/>
  <c r="AF214" i="1"/>
  <c r="S221" i="1"/>
  <c r="GM255" i="1"/>
  <c r="F281" i="1"/>
  <c r="T253" i="1"/>
  <c r="AK26" i="1" l="1"/>
  <c r="X64" i="1"/>
  <c r="BA174" i="1"/>
  <c r="F202" i="1"/>
  <c r="BB22" i="1"/>
  <c r="F303" i="1"/>
  <c r="BB320" i="1"/>
  <c r="Y142" i="1"/>
  <c r="AL132" i="1"/>
  <c r="AL253" i="1"/>
  <c r="Y260" i="1"/>
  <c r="F189" i="1"/>
  <c r="AX174" i="1"/>
  <c r="AL26" i="1"/>
  <c r="Y64" i="1"/>
  <c r="F267" i="1"/>
  <c r="AX253" i="1"/>
  <c r="O96" i="1"/>
  <c r="F102" i="1"/>
  <c r="F163" i="1"/>
  <c r="T132" i="1"/>
  <c r="Y182" i="1"/>
  <c r="AL174" i="1"/>
  <c r="Q142" i="1"/>
  <c r="AD132" i="1"/>
  <c r="AV214" i="1"/>
  <c r="F226" i="1"/>
  <c r="V26" i="1"/>
  <c r="F87" i="1"/>
  <c r="V290" i="1"/>
  <c r="F204" i="1"/>
  <c r="U174" i="1"/>
  <c r="AT174" i="1"/>
  <c r="F200" i="1"/>
  <c r="AC174" i="1"/>
  <c r="P182" i="1"/>
  <c r="CE182" i="1"/>
  <c r="CF182" i="1"/>
  <c r="CH182" i="1"/>
  <c r="F159" i="1"/>
  <c r="AS132" i="1"/>
  <c r="F238" i="1"/>
  <c r="AS214" i="1"/>
  <c r="V214" i="1"/>
  <c r="F244" i="1"/>
  <c r="F242" i="1"/>
  <c r="T214" i="1"/>
  <c r="Y221" i="1"/>
  <c r="AL214" i="1"/>
  <c r="F199" i="1"/>
  <c r="AS174" i="1"/>
  <c r="F196" i="1"/>
  <c r="R174" i="1"/>
  <c r="F274" i="1"/>
  <c r="R253" i="1"/>
  <c r="AE26" i="1"/>
  <c r="R64" i="1"/>
  <c r="CG26" i="1"/>
  <c r="AX64" i="1"/>
  <c r="F243" i="1"/>
  <c r="U214" i="1"/>
  <c r="GM46" i="1"/>
  <c r="GP46" i="1" s="1"/>
  <c r="BA26" i="1"/>
  <c r="F84" i="1"/>
  <c r="BA290" i="1"/>
  <c r="BA253" i="1"/>
  <c r="F280" i="1"/>
  <c r="AQ26" i="1"/>
  <c r="AQ290" i="1"/>
  <c r="F74" i="1"/>
  <c r="Q253" i="1"/>
  <c r="F272" i="1"/>
  <c r="P142" i="1"/>
  <c r="CF142" i="1"/>
  <c r="AC132" i="1"/>
  <c r="CH142" i="1"/>
  <c r="CE142" i="1"/>
  <c r="T26" i="1"/>
  <c r="F85" i="1"/>
  <c r="T290" i="1"/>
  <c r="GM216" i="1"/>
  <c r="AB221" i="1"/>
  <c r="AO22" i="1"/>
  <c r="F294" i="1"/>
  <c r="AO320" i="1"/>
  <c r="F193" i="1"/>
  <c r="AZ174" i="1"/>
  <c r="AZ96" i="1"/>
  <c r="F111" i="1"/>
  <c r="V132" i="1"/>
  <c r="F165" i="1"/>
  <c r="U26" i="1"/>
  <c r="U290" i="1"/>
  <c r="F86" i="1"/>
  <c r="CE96" i="1"/>
  <c r="AV100" i="1"/>
  <c r="CE253" i="1"/>
  <c r="AV260" i="1"/>
  <c r="F197" i="1"/>
  <c r="S174" i="1"/>
  <c r="F232" i="1"/>
  <c r="AZ214" i="1"/>
  <c r="AD26" i="1"/>
  <c r="Q64" i="1"/>
  <c r="F275" i="1"/>
  <c r="S253" i="1"/>
  <c r="GP28" i="1"/>
  <c r="CD64" i="1" s="1"/>
  <c r="CA64" i="1"/>
  <c r="P253" i="1"/>
  <c r="F263" i="1"/>
  <c r="F126" i="1"/>
  <c r="X96" i="1"/>
  <c r="F103" i="1"/>
  <c r="P96" i="1"/>
  <c r="GP255" i="1"/>
  <c r="CD260" i="1" s="1"/>
  <c r="CA260" i="1"/>
  <c r="F206" i="1"/>
  <c r="W174" i="1"/>
  <c r="Q214" i="1"/>
  <c r="F233" i="1"/>
  <c r="V253" i="1"/>
  <c r="F283" i="1"/>
  <c r="W214" i="1"/>
  <c r="F245" i="1"/>
  <c r="BA132" i="1"/>
  <c r="F162" i="1"/>
  <c r="CH96" i="1"/>
  <c r="AY100" i="1"/>
  <c r="AB260" i="1"/>
  <c r="AB174" i="1"/>
  <c r="O182" i="1"/>
  <c r="F153" i="1"/>
  <c r="AZ132" i="1"/>
  <c r="S214" i="1"/>
  <c r="F236" i="1"/>
  <c r="R214" i="1"/>
  <c r="F235" i="1"/>
  <c r="F247" i="1"/>
  <c r="X214" i="1"/>
  <c r="X253" i="1"/>
  <c r="F286" i="1"/>
  <c r="F239" i="1"/>
  <c r="AT214" i="1"/>
  <c r="CA100" i="1"/>
  <c r="GP98" i="1"/>
  <c r="CD100" i="1" s="1"/>
  <c r="BC22" i="1"/>
  <c r="BC320" i="1"/>
  <c r="F306" i="1"/>
  <c r="AW214" i="1"/>
  <c r="F227" i="1"/>
  <c r="S26" i="1"/>
  <c r="F79" i="1"/>
  <c r="S290" i="1"/>
  <c r="F156" i="1"/>
  <c r="R132" i="1"/>
  <c r="W253" i="1"/>
  <c r="F284" i="1"/>
  <c r="Q174" i="1"/>
  <c r="F194" i="1"/>
  <c r="W26" i="1"/>
  <c r="F88" i="1"/>
  <c r="W290" i="1"/>
  <c r="W132" i="1"/>
  <c r="F166" i="1"/>
  <c r="F205" i="1"/>
  <c r="V174" i="1"/>
  <c r="Y96" i="1"/>
  <c r="F127" i="1"/>
  <c r="S96" i="1"/>
  <c r="F115" i="1"/>
  <c r="BD22" i="1"/>
  <c r="BD320" i="1"/>
  <c r="F315" i="1"/>
  <c r="CI26" i="1"/>
  <c r="AZ64" i="1"/>
  <c r="U253" i="1"/>
  <c r="F282" i="1"/>
  <c r="CA182" i="1"/>
  <c r="GP176" i="1"/>
  <c r="CD182" i="1" s="1"/>
  <c r="F229" i="1"/>
  <c r="AY214" i="1"/>
  <c r="AP26" i="1"/>
  <c r="F73" i="1"/>
  <c r="AP290" i="1"/>
  <c r="AT290" i="1"/>
  <c r="F271" i="1"/>
  <c r="AZ253" i="1"/>
  <c r="AS290" i="1"/>
  <c r="F149" i="1"/>
  <c r="AX132" i="1"/>
  <c r="AB64" i="1"/>
  <c r="AW260" i="1"/>
  <c r="CF253" i="1"/>
  <c r="AB132" i="1"/>
  <c r="O142" i="1"/>
  <c r="S132" i="1"/>
  <c r="F157" i="1"/>
  <c r="AC26" i="1"/>
  <c r="CH64" i="1"/>
  <c r="CE64" i="1"/>
  <c r="CF64" i="1"/>
  <c r="P64" i="1"/>
  <c r="AK174" i="1"/>
  <c r="X182" i="1"/>
  <c r="CF96" i="1"/>
  <c r="AW100" i="1"/>
  <c r="CH253" i="1"/>
  <c r="AY260" i="1"/>
  <c r="GP134" i="1"/>
  <c r="CD142" i="1" s="1"/>
  <c r="CA142" i="1"/>
  <c r="X132" i="1"/>
  <c r="F168" i="1"/>
  <c r="AY182" i="1" l="1"/>
  <c r="CH174" i="1"/>
  <c r="Y26" i="1"/>
  <c r="F91" i="1"/>
  <c r="Y290" i="1"/>
  <c r="BB18" i="1"/>
  <c r="F333" i="1"/>
  <c r="CD26" i="1"/>
  <c r="AU64" i="1"/>
  <c r="AX26" i="1"/>
  <c r="F71" i="1"/>
  <c r="AX290" i="1"/>
  <c r="Y253" i="1"/>
  <c r="F287" i="1"/>
  <c r="AR182" i="1"/>
  <c r="CA174" i="1"/>
  <c r="CF26" i="1"/>
  <c r="AW64" i="1"/>
  <c r="AT22" i="1"/>
  <c r="F308" i="1"/>
  <c r="F16" i="2" s="1"/>
  <c r="F18" i="2" s="1"/>
  <c r="AT320" i="1"/>
  <c r="S22" i="1"/>
  <c r="F305" i="1"/>
  <c r="S320" i="1"/>
  <c r="F268" i="1"/>
  <c r="AY253" i="1"/>
  <c r="F266" i="1"/>
  <c r="AW253" i="1"/>
  <c r="AP22" i="1"/>
  <c r="F299" i="1"/>
  <c r="G16" i="2" s="1"/>
  <c r="G18" i="2" s="1"/>
  <c r="AP320" i="1"/>
  <c r="CA96" i="1"/>
  <c r="AR100" i="1"/>
  <c r="AY96" i="1"/>
  <c r="F108" i="1"/>
  <c r="Q26" i="1"/>
  <c r="F76" i="1"/>
  <c r="Q290" i="1"/>
  <c r="F105" i="1"/>
  <c r="AV96" i="1"/>
  <c r="T22" i="1"/>
  <c r="F311" i="1"/>
  <c r="T320" i="1"/>
  <c r="Y214" i="1"/>
  <c r="F248" i="1"/>
  <c r="AB26" i="1"/>
  <c r="O64" i="1"/>
  <c r="AZ26" i="1"/>
  <c r="F75" i="1"/>
  <c r="AZ290" i="1"/>
  <c r="F106" i="1"/>
  <c r="AW96" i="1"/>
  <c r="AW182" i="1"/>
  <c r="CF174" i="1"/>
  <c r="V22" i="1"/>
  <c r="V320" i="1"/>
  <c r="F313" i="1"/>
  <c r="Y174" i="1"/>
  <c r="F209" i="1"/>
  <c r="Q132" i="1"/>
  <c r="F154" i="1"/>
  <c r="Y132" i="1"/>
  <c r="F169" i="1"/>
  <c r="CH26" i="1"/>
  <c r="AY64" i="1"/>
  <c r="U22" i="1"/>
  <c r="U320" i="1"/>
  <c r="F312" i="1"/>
  <c r="AO18" i="1"/>
  <c r="F324" i="1"/>
  <c r="AV142" i="1"/>
  <c r="CE132" i="1"/>
  <c r="AQ22" i="1"/>
  <c r="F300" i="1"/>
  <c r="AQ320" i="1"/>
  <c r="CE174" i="1"/>
  <c r="AV182" i="1"/>
  <c r="O132" i="1"/>
  <c r="F144" i="1"/>
  <c r="AU182" i="1"/>
  <c r="CD174" i="1"/>
  <c r="BC18" i="1"/>
  <c r="F336" i="1"/>
  <c r="O174" i="1"/>
  <c r="F184" i="1"/>
  <c r="CD132" i="1"/>
  <c r="AU142" i="1"/>
  <c r="CD96" i="1"/>
  <c r="AU100" i="1"/>
  <c r="CE26" i="1"/>
  <c r="AV64" i="1"/>
  <c r="X174" i="1"/>
  <c r="F208" i="1"/>
  <c r="AS22" i="1"/>
  <c r="AS320" i="1"/>
  <c r="F307" i="1"/>
  <c r="E16" i="2" s="1"/>
  <c r="BD18" i="1"/>
  <c r="F345" i="1"/>
  <c r="AR260" i="1"/>
  <c r="CA253" i="1"/>
  <c r="CA26" i="1"/>
  <c r="AR64" i="1"/>
  <c r="CH132" i="1"/>
  <c r="AY142" i="1"/>
  <c r="P174" i="1"/>
  <c r="F185" i="1"/>
  <c r="W22" i="1"/>
  <c r="W320" i="1"/>
  <c r="F314" i="1"/>
  <c r="F265" i="1"/>
  <c r="AV253" i="1"/>
  <c r="O221" i="1"/>
  <c r="AB214" i="1"/>
  <c r="AW142" i="1"/>
  <c r="CF132" i="1"/>
  <c r="X26" i="1"/>
  <c r="F90" i="1"/>
  <c r="X290" i="1"/>
  <c r="AU260" i="1"/>
  <c r="CD253" i="1"/>
  <c r="CA132" i="1"/>
  <c r="AR142" i="1"/>
  <c r="P26" i="1"/>
  <c r="F67" i="1"/>
  <c r="P290" i="1"/>
  <c r="AB253" i="1"/>
  <c r="O260" i="1"/>
  <c r="GP216" i="1"/>
  <c r="CD221" i="1" s="1"/>
  <c r="CA221" i="1"/>
  <c r="P132" i="1"/>
  <c r="F145" i="1"/>
  <c r="BA22" i="1"/>
  <c r="F310" i="1"/>
  <c r="BA320" i="1"/>
  <c r="R26" i="1"/>
  <c r="F78" i="1"/>
  <c r="R290" i="1"/>
  <c r="F223" i="1" l="1"/>
  <c r="O214" i="1"/>
  <c r="O253" i="1"/>
  <c r="F262" i="1"/>
  <c r="AP18" i="1"/>
  <c r="F329" i="1"/>
  <c r="X22" i="1"/>
  <c r="F316" i="1"/>
  <c r="X320" i="1"/>
  <c r="AV174" i="1"/>
  <c r="F187" i="1"/>
  <c r="F188" i="1"/>
  <c r="AW174" i="1"/>
  <c r="AT18" i="1"/>
  <c r="F338" i="1"/>
  <c r="Y22" i="1"/>
  <c r="Y320" i="1"/>
  <c r="F317" i="1"/>
  <c r="AU174" i="1"/>
  <c r="F201" i="1"/>
  <c r="S18" i="1"/>
  <c r="F335" i="1"/>
  <c r="AS18" i="1"/>
  <c r="F337" i="1"/>
  <c r="AX22" i="1"/>
  <c r="F297" i="1"/>
  <c r="AX320" i="1"/>
  <c r="CD214" i="1"/>
  <c r="AU221" i="1"/>
  <c r="AU290" i="1" s="1"/>
  <c r="F150" i="1"/>
  <c r="AY132" i="1"/>
  <c r="AU253" i="1"/>
  <c r="F279" i="1"/>
  <c r="AU132" i="1"/>
  <c r="F161" i="1"/>
  <c r="AV132" i="1"/>
  <c r="F147" i="1"/>
  <c r="O26" i="1"/>
  <c r="F66" i="1"/>
  <c r="O290" i="1"/>
  <c r="AR174" i="1"/>
  <c r="F210" i="1"/>
  <c r="BA18" i="1"/>
  <c r="F340" i="1"/>
  <c r="AR26" i="1"/>
  <c r="F92" i="1"/>
  <c r="Q22" i="1"/>
  <c r="F302" i="1"/>
  <c r="Q320" i="1"/>
  <c r="P22" i="1"/>
  <c r="F293" i="1"/>
  <c r="P320" i="1"/>
  <c r="W18" i="1"/>
  <c r="F344" i="1"/>
  <c r="AR253" i="1"/>
  <c r="F288" i="1"/>
  <c r="AV26" i="1"/>
  <c r="F69" i="1"/>
  <c r="AV290" i="1"/>
  <c r="AQ18" i="1"/>
  <c r="F330" i="1"/>
  <c r="U18" i="1"/>
  <c r="F342" i="1"/>
  <c r="T18" i="1"/>
  <c r="F341" i="1"/>
  <c r="AZ22" i="1"/>
  <c r="F301" i="1"/>
  <c r="AZ320" i="1"/>
  <c r="AW26" i="1"/>
  <c r="F70" i="1"/>
  <c r="AW290" i="1"/>
  <c r="E18" i="2"/>
  <c r="V18" i="1"/>
  <c r="F343" i="1"/>
  <c r="AR132" i="1"/>
  <c r="F170" i="1"/>
  <c r="F148" i="1"/>
  <c r="AW132" i="1"/>
  <c r="R22" i="1"/>
  <c r="R320" i="1"/>
  <c r="F304" i="1"/>
  <c r="J16" i="2" s="1"/>
  <c r="J18" i="2" s="1"/>
  <c r="AR221" i="1"/>
  <c r="AR290" i="1" s="1"/>
  <c r="CA214" i="1"/>
  <c r="AU96" i="1"/>
  <c r="F119" i="1"/>
  <c r="AY26" i="1"/>
  <c r="F72" i="1"/>
  <c r="AY290" i="1"/>
  <c r="F128" i="1"/>
  <c r="AR96" i="1"/>
  <c r="F83" i="1"/>
  <c r="AU26" i="1"/>
  <c r="AY174" i="1"/>
  <c r="F190" i="1"/>
  <c r="AU22" i="1" l="1"/>
  <c r="F309" i="1"/>
  <c r="H16" i="2" s="1"/>
  <c r="AU320" i="1"/>
  <c r="AR22" i="1"/>
  <c r="F318" i="1"/>
  <c r="AR320" i="1"/>
  <c r="AY22" i="1"/>
  <c r="AY320" i="1"/>
  <c r="F298" i="1"/>
  <c r="P18" i="1"/>
  <c r="F323" i="1"/>
  <c r="AR214" i="1"/>
  <c r="F249" i="1"/>
  <c r="AV22" i="1"/>
  <c r="F295" i="1"/>
  <c r="AV320" i="1"/>
  <c r="AZ18" i="1"/>
  <c r="F331" i="1"/>
  <c r="AU214" i="1"/>
  <c r="F240" i="1"/>
  <c r="AX18" i="1"/>
  <c r="F327" i="1"/>
  <c r="R18" i="1"/>
  <c r="F334" i="1"/>
  <c r="Q18" i="1"/>
  <c r="F332" i="1"/>
  <c r="AW22" i="1"/>
  <c r="AW320" i="1"/>
  <c r="F296" i="1"/>
  <c r="O22" i="1"/>
  <c r="F292" i="1"/>
  <c r="O320" i="1"/>
  <c r="Y18" i="1"/>
  <c r="F347" i="1"/>
  <c r="X18" i="1"/>
  <c r="F346" i="1"/>
  <c r="O18" i="1" l="1"/>
  <c r="F322" i="1"/>
  <c r="AY18" i="1"/>
  <c r="F328" i="1"/>
  <c r="AV18" i="1"/>
  <c r="F325" i="1"/>
  <c r="AR18" i="1"/>
  <c r="F348" i="1"/>
  <c r="F349" i="1" s="1"/>
  <c r="H18" i="2"/>
  <c r="I16" i="2"/>
  <c r="I18" i="2" s="1"/>
  <c r="AW18" i="1"/>
  <c r="F326" i="1"/>
  <c r="AU18" i="1"/>
  <c r="F339" i="1"/>
  <c r="F350" i="1" l="1"/>
  <c r="F351" i="1" s="1"/>
</calcChain>
</file>

<file path=xl/sharedStrings.xml><?xml version="1.0" encoding="utf-8"?>
<sst xmlns="http://schemas.openxmlformats.org/spreadsheetml/2006/main" count="7159" uniqueCount="469">
  <si>
    <t>Smeta.RU  (495) 974-1589</t>
  </si>
  <si>
    <t>_PS_</t>
  </si>
  <si>
    <t>Smeta.RU</t>
  </si>
  <si>
    <t/>
  </si>
  <si>
    <t>Новый объект</t>
  </si>
  <si>
    <t>ТП РП №50 (6кВ) корп. 161.ЭП ПНР</t>
  </si>
  <si>
    <t>Сметные нормы списания</t>
  </si>
  <si>
    <t>Коды ценников</t>
  </si>
  <si>
    <t>ФЕР-2020  И6, И7 приказы НР № 812/пр, СП № 774/пр</t>
  </si>
  <si>
    <t>Версия 1.7.5 ГСН (ГЭСН, ФЕР) и ТЕР (Методики НР (812/пр, 636/пр, 611/пр) и СП (774/пр и 317/пр) применять с 08.01.2023 г.)</t>
  </si>
  <si>
    <t>ФЕР-2020 - изменения И6, И7</t>
  </si>
  <si>
    <t>Поправки для ГСН (ФЕР) 2020 от 10.05.2023 г И9 (в ред. 557/пр+648/пр) Реконструкция</t>
  </si>
  <si>
    <t>ГСН</t>
  </si>
  <si>
    <t>Московская область</t>
  </si>
  <si>
    <t>Новая локальная смета</t>
  </si>
  <si>
    <t>Новый раздел</t>
  </si>
  <si>
    <t>Раздел: Пусконаладочные работы "вхолостую" высоковольтного оборудования</t>
  </si>
  <si>
    <t>1</t>
  </si>
  <si>
    <t>п01-03-008-05</t>
  </si>
  <si>
    <t>Выключатель: автоматический с электромагнитным дутьем или вакуумный и элегазовый напряжением до 11 кВ</t>
  </si>
  <si>
    <t>ШТ</t>
  </si>
  <si>
    <t>ФЕРп-2001 доп.6, п01-03-008-05, приказ Минстроя России № 321/пр от 24.05.2021</t>
  </si>
  <si>
    <t>*1,3</t>
  </si>
  <si>
    <t>Пусконаладочные работы</t>
  </si>
  <si>
    <t>Пусконаладочные работы Электротехнические устройства</t>
  </si>
  <si>
    <t>ФЕРп</t>
  </si>
  <si>
    <t>Поправка: Мет.421/пр 04.08.20 Пр.10 Т.4 п. 4</t>
  </si>
  <si>
    <t>Пр/812-083.0-1</t>
  </si>
  <si>
    <t>Пр/774-083.0</t>
  </si>
  <si>
    <t>2</t>
  </si>
  <si>
    <t>п01-03-020-02</t>
  </si>
  <si>
    <t>Схема вторичной коммутации масляного выключателя напряжением до 11 кВ с местным управлением и общим приводом: пружинно-моторным или грузовым</t>
  </si>
  <si>
    <t>ФЕРп-2001, п01-03-020-02, приказ Минстроя России № 876/пр от 26.12.2019</t>
  </si>
  <si>
    <t>3</t>
  </si>
  <si>
    <t>п01-06-021-01</t>
  </si>
  <si>
    <t>Схема разводки трехпроводной системы с количеством панелей (шкафов, ячеек): до 2</t>
  </si>
  <si>
    <t>схема</t>
  </si>
  <si>
    <t>ФЕРп-2001 доп.6, п01-06-021-01, приказ Минстроя России № 321/пр от 24.05.2021</t>
  </si>
  <si>
    <t>4</t>
  </si>
  <si>
    <t>п01-11-011-01</t>
  </si>
  <si>
    <t>Проверка наличия цепи между заземлителями и заземленными элементами</t>
  </si>
  <si>
    <t>100 измерений</t>
  </si>
  <si>
    <t>ФЕРп-2001 доп.6, п01-11-011-01, приказ Минстроя России № 321/пр от 24.05.2021</t>
  </si>
  <si>
    <t>5</t>
  </si>
  <si>
    <t>п01-11-024-02</t>
  </si>
  <si>
    <t>Фазировка электрической линии или трансформатора с сетью напряжением: свыше 1 кВ</t>
  </si>
  <si>
    <t>ФЕРп-2001 доп.6, п01-11-024-02, приказ Минстроя России № 321/пр от 24.05.2021</t>
  </si>
  <si>
    <t>6</t>
  </si>
  <si>
    <t>п01-03-005-01</t>
  </si>
  <si>
    <t>Разъединитель трехполюсный напряжением: до 20 кВ</t>
  </si>
  <si>
    <t>ФЕРп-2001 доп.6, п01-03-005-01, приказ Минстроя России № 321/пр от 24.05.2021</t>
  </si>
  <si>
    <t>7</t>
  </si>
  <si>
    <t>п01-12-021-04</t>
  </si>
  <si>
    <t>Испытание элементов ограничителей перенапряжения напряжением до 75 кВ</t>
  </si>
  <si>
    <t>испытание</t>
  </si>
  <si>
    <t>ФЕРп-2001, п01-12-021-04, приказ Минстроя России № 876/пр от 26.12.2019</t>
  </si>
  <si>
    <t>8</t>
  </si>
  <si>
    <t>п01-03-026-01</t>
  </si>
  <si>
    <t>Схема вторичной коммутации короткозамыкателя или отделителя</t>
  </si>
  <si>
    <t>ФЕРп-2001, п01-03-026-01, приказ Минстроя России № 876/пр от 26.12.2019</t>
  </si>
  <si>
    <t>9</t>
  </si>
  <si>
    <t>п01-12-021-01</t>
  </si>
  <si>
    <t>Испытание аппарата коммутационного напряжением: до 1 кВ (силовых цепей)</t>
  </si>
  <si>
    <t>ФЕРп-2001, п01-12-021-01, приказ Минстроя России № 876/пр от 26.12.2019</t>
  </si>
  <si>
    <t>10</t>
  </si>
  <si>
    <t>п01-03-025-04</t>
  </si>
  <si>
    <t>Схема электромагнитной блокировки коммутационных аппаратов, количество блокируемых аппаратов: до 20</t>
  </si>
  <si>
    <t>ФЕРп-2001, п01-03-025-04, приказ Минстроя России № 876/пр от 26.12.2019</t>
  </si>
  <si>
    <t>11</t>
  </si>
  <si>
    <t>12</t>
  </si>
  <si>
    <t>п01-12-020-01</t>
  </si>
  <si>
    <t>Испытание сборных и соединительных шин напряжением: до 11 кВ</t>
  </si>
  <si>
    <t>ФЕРп-2001 доп.6, п01-12-020-01, приказ Минстроя России № 321/пр от 24.05.2021</t>
  </si>
  <si>
    <t>13</t>
  </si>
  <si>
    <t>п01-04-004-12</t>
  </si>
  <si>
    <t>МТЗ на постоянном и переменном оперативном токе с: реле индукционного действия МТЗ-М</t>
  </si>
  <si>
    <t>КОМПЛ</t>
  </si>
  <si>
    <t>ФЕРп-2001, п01-04-004-12, приказ Минстроя России № 876/пр от 26.12.2019</t>
  </si>
  <si>
    <t>14</t>
  </si>
  <si>
    <t>п01-04-006-03</t>
  </si>
  <si>
    <t>Максимальная токовая защита от замыканий на "землю" с работой на сигнал</t>
  </si>
  <si>
    <t>ФЕРп-2001, п01-04-006-03, приказ Минстроя России № 876/пр от 26.12.2019</t>
  </si>
  <si>
    <t>15</t>
  </si>
  <si>
    <t>п01-02-001-01</t>
  </si>
  <si>
    <t>Трансформатор силовой трехфазный масляный напряжением до 1 кВ</t>
  </si>
  <si>
    <t>ФЕРп-2001, п01-02-001-01, приказ Минстроя России № 876/пр от 26.12.2019</t>
  </si>
  <si>
    <t>16</t>
  </si>
  <si>
    <t>п01-03-025-01</t>
  </si>
  <si>
    <t>Схема электромагнитной блокировки коммутационных аппаратов, количество блокируемых аппаратов: до 2</t>
  </si>
  <si>
    <t>ФЕРп-2001, п01-03-025-01, приказ Минстроя России № 876/пр от 26.12.2019</t>
  </si>
  <si>
    <t>17</t>
  </si>
  <si>
    <t>п01-12-029-01</t>
  </si>
  <si>
    <t>Испытание цепи вторичной коммутации</t>
  </si>
  <si>
    <t>ФЕРп-2001 доп.6, п01-12-029-01, приказ Минстроя России № 321/пр от 24.05.2021</t>
  </si>
  <si>
    <t>18</t>
  </si>
  <si>
    <t>п01-13-020-04</t>
  </si>
  <si>
    <t>Технологический комплекс, включающий в себя агрегаты, связанные между собой блокировочными связями, в количестве: до 20 шт.</t>
  </si>
  <si>
    <t>ФЕРп-2001, п01-13-020-04, приказ Минстроя России № 876/пр от 26.12.2019</t>
  </si>
  <si>
    <t>19</t>
  </si>
  <si>
    <t>п01-11-028-02</t>
  </si>
  <si>
    <t>Измерение сопротивления изоляции мегаомметром: обмоток машин и аппаратов</t>
  </si>
  <si>
    <t>измерение</t>
  </si>
  <si>
    <t>ФЕРп-2001 доп.6, п01-11-028-02, приказ Минстроя России № 321/пр от 24.05.2021</t>
  </si>
  <si>
    <t>20</t>
  </si>
  <si>
    <t>п01-05-015-01</t>
  </si>
  <si>
    <t>Устройство АВР: со схемой восстановления напряжения</t>
  </si>
  <si>
    <t>ФЕРп-2001, п01-05-015-01, приказ Минстроя России № 876/пр от 26.12.2019</t>
  </si>
  <si>
    <t>21</t>
  </si>
  <si>
    <t>п01-12-010-02</t>
  </si>
  <si>
    <t>Испытание: первичной обмотки трансформатора измерительного</t>
  </si>
  <si>
    <t>ФЕРп-2001 доп.6, п01-12-010-02, приказ Минстроя России № 321/пр от 24.05.2021</t>
  </si>
  <si>
    <t>22</t>
  </si>
  <si>
    <t>п01-12-010-03</t>
  </si>
  <si>
    <t>Испытание: вторичной обмотки трансформатора измерительного</t>
  </si>
  <si>
    <t>ФЕРп-2001 доп.6, п01-12-010-03, приказ Минстроя России № 321/пр от 24.05.2021</t>
  </si>
  <si>
    <t>23</t>
  </si>
  <si>
    <t>п01-02-017-02</t>
  </si>
  <si>
    <t>Трансформатор тока измерительный выносной напряжением: до 11 кВ, с твердой изоляцией</t>
  </si>
  <si>
    <t>ФЕРп-2001, п01-02-017-02, приказ Минстроя России № 876/пр от 26.12.2019</t>
  </si>
  <si>
    <t>24</t>
  </si>
  <si>
    <t>п01-02-016-02</t>
  </si>
  <si>
    <t>Трансформатор напряжения измерительный трехфазный напряжением: до 11 кВ</t>
  </si>
  <si>
    <t>ФЕРп-2001, п01-02-016-02, приказ Минстроя России № 876/пр от 26.12.2019</t>
  </si>
  <si>
    <t>25</t>
  </si>
  <si>
    <t>п01-04-034-02</t>
  </si>
  <si>
    <t>Дистанционная защита распределительных сетей 6-20 кВ: терминал SPAC - 800</t>
  </si>
  <si>
    <t>ФЕРп-2001, п01-04-034-02, приказ Минстроя России № 876/пр от 26.12.2019</t>
  </si>
  <si>
    <t>26</t>
  </si>
  <si>
    <t>п01-04-063-01</t>
  </si>
  <si>
    <t>Дуговая защита секций: комплектных распределительных устройств (КРУ)</t>
  </si>
  <si>
    <t>ФЕРп-2001, п01-04-063-01, приказ Минстроя России № 876/пр от 26.12.2019</t>
  </si>
  <si>
    <t>27</t>
  </si>
  <si>
    <t>п01-04-048-01</t>
  </si>
  <si>
    <t>Устройство резервирования отказа выключателя (УРОВ): при количестве присоединений до четырех</t>
  </si>
  <si>
    <t>ФЕРп-2001, п01-04-048-01, приказ Минстроя России № 876/пр от 26.12.2019</t>
  </si>
  <si>
    <t>28</t>
  </si>
  <si>
    <t>п01-12-024-01</t>
  </si>
  <si>
    <t>Испытание изолятора опорного: отдельного одноэлементного</t>
  </si>
  <si>
    <t>ФЕРп-2001 доп.6, п01-12-024-01, приказ Минстроя России № 321/пр от 24.05.2021</t>
  </si>
  <si>
    <t>29</t>
  </si>
  <si>
    <t>п01-11-021-01</t>
  </si>
  <si>
    <t>Измерение переходных сопротивлений постоянному току контактов шин распределительных устройств напряжением: до 10 кВ</t>
  </si>
  <si>
    <t>ФЕРп-2001 доп.6, п01-11-021-01, приказ Минстроя России № 321/пр от 24.05.2021</t>
  </si>
  <si>
    <t>30</t>
  </si>
  <si>
    <t>п01-04-007-01</t>
  </si>
  <si>
    <t>Максимальная токовая защита с однократным АПВ: одноступенчатая ЭПЗ-1654</t>
  </si>
  <si>
    <t>ФЕРп-2001, п01-04-007-01, приказ Минстроя России № 876/пр от 26.12.2019</t>
  </si>
  <si>
    <t>31</t>
  </si>
  <si>
    <t>п01-12-027-01</t>
  </si>
  <si>
    <t>Испытание кабеля силового длиной до 500 м напряжением: до 10 кВ</t>
  </si>
  <si>
    <t>ФЕРп-2001 доп.6, п01-12-027-01, приказ Минстроя России № 321/пр от 24.05.2021</t>
  </si>
  <si>
    <t>32</t>
  </si>
  <si>
    <t>33</t>
  </si>
  <si>
    <t>п01-11-013-01</t>
  </si>
  <si>
    <t>Замер полного сопротивления цепи "фаза-нуль"</t>
  </si>
  <si>
    <t>ФЕРп-2001 доп.6, п01-11-013-01, приказ Минстроя России № 321/пр от 24.05.2021</t>
  </si>
  <si>
    <t>34</t>
  </si>
  <si>
    <t>35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</si>
  <si>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</si>
  <si>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</si>
  <si>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</si>
  <si>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</si>
  <si>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</si>
  <si>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</si>
  <si>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</si>
  <si>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</si>
  <si>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</si>
  <si>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</si>
  <si>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</si>
  <si>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</si>
  <si>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</si>
  <si>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</si>
  <si>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</si>
  <si>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</si>
  <si>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</si>
  <si>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</si>
  <si>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</si>
  <si>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</si>
  <si>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</si>
  <si>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</si>
  <si>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ЭММсНРиСП</t>
  </si>
  <si>
    <t>Эксплуатация машин по ТСН-2001.16</t>
  </si>
  <si>
    <t>ЗПМ</t>
  </si>
  <si>
    <t>ЗП машинистов</t>
  </si>
  <si>
    <t>ОЗП</t>
  </si>
  <si>
    <t>Основная ЗП рабочих</t>
  </si>
  <si>
    <t>ОЗПсНРиСП</t>
  </si>
  <si>
    <t>Основная ЗП рабочих по ТСН-2001.16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</si>
  <si>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</si>
  <si>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</si>
  <si>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</si>
  <si>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</si>
  <si>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</si>
  <si>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</si>
  <si>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ПрочиеЗатр</t>
  </si>
  <si>
    <t>Прочие затраты по ТСН-2001.16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</si>
  <si>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</si>
  <si>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</si>
  <si>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</si>
  <si>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</si>
  <si>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</si>
  <si>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</si>
  <si>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</si>
  <si>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</si>
  <si>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Перевозка</t>
  </si>
  <si>
    <t>Перевозка грузов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</si>
  <si>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</si>
  <si>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</si>
  <si>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</si>
  <si>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</si>
  <si>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</si>
  <si>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</si>
  <si>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Раздел: Пусконаладочные работы "вхолостую"  шкафа ШУОТ</t>
  </si>
  <si>
    <t>36</t>
  </si>
  <si>
    <t>п01-06-002-01</t>
  </si>
  <si>
    <t>Коммутатор элементный с дистанционным управлением разрядной и зарядной траверсами</t>
  </si>
  <si>
    <t>ФЕРп-2001, п01-06-002-01, приказ Минстроя России № 876/пр от 26.12.2019</t>
  </si>
  <si>
    <t>Раздел: Пусконаладочные работы "вхолостую"  шкафа ШСН</t>
  </si>
  <si>
    <t>37</t>
  </si>
  <si>
    <t>п01-05-015-02</t>
  </si>
  <si>
    <t>Устройство АВР: линии напряжением ниже 1 кВ без схемы восстановления напряжения</t>
  </si>
  <si>
    <t>ФЕРп-2001, п01-05-015-02, приказ Минстроя России № 876/пр от 26.12.2019</t>
  </si>
  <si>
    <t>38</t>
  </si>
  <si>
    <t>п01-03-005-02</t>
  </si>
  <si>
    <t>Разъединитель трехполюсный напряжением: до 220 кВ</t>
  </si>
  <si>
    <t>ФЕРп-2001 доп.6, п01-03-005-02, приказ Минстроя России № 321/пр от 24.05.2021</t>
  </si>
  <si>
    <t>39</t>
  </si>
  <si>
    <t>п01-03-024-01</t>
  </si>
  <si>
    <t>Схема вторичной коммутации разъединителя с дистанционным управлением, привод: общий, напряжение разъединителя до 20 кВ</t>
  </si>
  <si>
    <t>ФЕРп-2001, п01-03-024-01, приказ Минстроя России № 876/пр от 26.12.2019</t>
  </si>
  <si>
    <t>40</t>
  </si>
  <si>
    <t>п01-03-002-05</t>
  </si>
  <si>
    <t>Выключатель трехполюсный напряжением до 1 кВ с: электромагнитным, тепловым или комбинированным расцепителем, номинальный ток до 200 А</t>
  </si>
  <si>
    <t>ФЕРп-2001 доп.6, п01-03-002-05, приказ Минстроя России № 321/пр от 24.05.2021</t>
  </si>
  <si>
    <t>41</t>
  </si>
  <si>
    <t>п01-03-002-04</t>
  </si>
  <si>
    <t>Выключатель трехполюсный напряжением до 1 кВ с: электромагнитным, тепловым или комбинированным расцепителем, номинальный ток до 50 А</t>
  </si>
  <si>
    <t>ФЕРп-2001 доп.6, п01-03-002-04, приказ Минстроя России № 321/пр от 24.05.2021</t>
  </si>
  <si>
    <t>42</t>
  </si>
  <si>
    <t>п01-03-001-01</t>
  </si>
  <si>
    <t>Выключатель однополюсный напряжением до 1 кВ: с электромагнитным, тепловым или комбинированным расцепителем</t>
  </si>
  <si>
    <t>ФЕРп-2001 доп.6, п01-03-001-01, приказ Минстроя России № 321/пр от 24.05.2021</t>
  </si>
  <si>
    <t>43</t>
  </si>
  <si>
    <t>п01-03-001-02</t>
  </si>
  <si>
    <t>Выключатель однополюсный напряжением до 1 кВ: с устройством защитного отключения</t>
  </si>
  <si>
    <t>ФЕРп-2001 доп.6, п01-03-001-02, приказ Минстроя России № 321/пр от 24.05.2021</t>
  </si>
  <si>
    <t>Раздел: Пусконаладочные работы "вхолостую"  шкафа ЩС</t>
  </si>
  <si>
    <t>44</t>
  </si>
  <si>
    <t>45</t>
  </si>
  <si>
    <t>46</t>
  </si>
  <si>
    <t>47</t>
  </si>
  <si>
    <t>48</t>
  </si>
  <si>
    <t>Раздел: Пусконаладочные работы "вхолостую"  шкафа АИИСКУЭ</t>
  </si>
  <si>
    <t>49</t>
  </si>
  <si>
    <t>50</t>
  </si>
  <si>
    <t>п01-10-010-01</t>
  </si>
  <si>
    <t>Схема контроля изоляции электрической сети: с помощью электроизмерительных приборов</t>
  </si>
  <si>
    <t>ФЕРп-2001, п01-10-010-01, приказ Минстроя России № 876/пр от 26.12.2019</t>
  </si>
  <si>
    <t>51</t>
  </si>
  <si>
    <t>52</t>
  </si>
  <si>
    <t>Раздел: Пусконаладочные работы "вхолостую" заземления</t>
  </si>
  <si>
    <t>53</t>
  </si>
  <si>
    <t>п01-11-010-01</t>
  </si>
  <si>
    <t>Измерение сопротивления растеканию тока: заземлителя</t>
  </si>
  <si>
    <t>ФЕРп-2001 доп.6, п01-11-010-01, приказ Минстроя России № 321/пр от 24.05.2021</t>
  </si>
  <si>
    <t>54</t>
  </si>
  <si>
    <t>55</t>
  </si>
  <si>
    <t>п01-11-012-01</t>
  </si>
  <si>
    <t>Определение удельного сопротивления грунта</t>
  </si>
  <si>
    <t>ФЕРп-2001 доп.6, п01-11-012-01, приказ Минстроя России № 321/пр от 24.05.2021</t>
  </si>
  <si>
    <t>56</t>
  </si>
  <si>
    <t>Итого1</t>
  </si>
  <si>
    <t>Итого по смете</t>
  </si>
  <si>
    <t>Итого2</t>
  </si>
  <si>
    <t>НДС 20%</t>
  </si>
  <si>
    <t>Итого3</t>
  </si>
  <si>
    <t>ВСЕГО С НДС</t>
  </si>
  <si>
    <t>Электротехнические устройства</t>
  </si>
  <si>
    <t>Мет. 421/пр. 04.08.20. пр. 8; п.1</t>
  </si>
  <si>
    <t>СТР_РЕК</t>
  </si>
  <si>
    <t>СТРОИТЕЛЬСТВО и РЕКОНСТРУКЦИЯ  зданий и сооружений всех назначений</t>
  </si>
  <si>
    <t>Строительство и реконструкция</t>
  </si>
  <si>
    <t>РЕМ_ЖИЛ</t>
  </si>
  <si>
    <t>КАП. РЕМ. ЖИЛЫХ И ОБЩЕСТВЕННЫХ ЗДАНИЙ</t>
  </si>
  <si>
    <t>Капитальный ремонт жилых и общественных зданий</t>
  </si>
  <si>
    <t>РЕМ_ПР</t>
  </si>
  <si>
    <t>КАП. РЕМ. ПРОИЗВОДСТВЕННЫХ ЗД. и СООРУЖЕНИЙ,  НАРУЖНЫХ ИНЖЕНЕРНЫХ СЕТЕЙ, УЛИЦ И ДОРОГ МЕСТНОГО ЗНАЧЕНИЯ, ИНЖ,СООРУЖЕНИЙ ( ГИДРОТЕХ,СООРУЖ, МОСТОВ И ПУТЕПРОВОДОВ И Т.П.)</t>
  </si>
  <si>
    <t>Капитальный ремонт прозводственных зданий</t>
  </si>
  <si>
    <t>Территория</t>
  </si>
  <si>
    <t>для территории Российской Федерации, не относящейся к районам Крайнего Севера и приравненным к ним местностям</t>
  </si>
  <si>
    <t>МПРКС</t>
  </si>
  <si>
    <t>для территории Российской Федерации, относящейся к местностям, приравненным к районам Крайнего Севера</t>
  </si>
  <si>
    <t>РКС</t>
  </si>
  <si>
    <t>для территории Российской Федерации, относящейся к районам Крайнего Севера</t>
  </si>
  <si>
    <t>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</si>
  <si>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АЭС.</t>
  </si>
  <si>
    <t>Для сборников ФЕР ( при производстве работ на технически сложных объектах ):  ·  { СЛЖ } - (вкл.)    - работа на сложных объектах  (к=1,2 к НР)           ·  { СЛЖ } - (выкл.) - работа на обычных объектах</t>
  </si>
  <si>
    <t>Сложные объекты</t>
  </si>
  <si>
    <t>СТНДРТ</t>
  </si>
  <si>
    <t>При определении сметной стоимости строительства объектов капитального строительства (за исключением АЭС).</t>
  </si>
  <si>
    <t>АЭС_ПНР</t>
  </si>
  <si>
    <t>При определении сметной стоимости строительства объектов капитального строительства АЭС. Пусконаладочные работы (за исключением технологического оборудования АЭС).</t>
  </si>
  <si>
    <t>АЭС</t>
  </si>
  <si>
    <t>АЭС_ПНР_ТЕХ</t>
  </si>
  <si>
    <t>При определении сметной стоимости строительства объектов капитального строительства АЭС. Пусконаладочные работы технологического оборудования АЭС.</t>
  </si>
  <si>
    <t>Для сборника ФЕРм -39  и ФЕРМ-08  ( при работах по контролю сварных соединений) :    {мАЭС} - ( вкл.)  -     при выполнении работ по на АЭС  (HР=101%; СП= 68%;             {мАЭС} - (выкл.) -  при выполнении работ  на обычных объектах</t>
  </si>
  <si>
    <t>АЭС, ПНР технологического оборудования АЭС.</t>
  </si>
  <si>
    <t>ОПТ/В</t>
  </si>
  <si>
    <t>{вкл}    - Прокладка  МЕЖДУГОРОДНЫХ  ВОЛОКОННО-ОПТИЧЕСКИХ ЛИНИЙ (для ФЕРм10, отд. 6 разд.3)  {выкл} - Прокладка  ГОРОДСКИХ               ВОЛОКОННО-ОПТИЧЕСКИХ ЛИНИЙ  (для ФЕРм10, отд. 6 разд.3)</t>
  </si>
  <si>
    <t>Для сборников ФЕРм-10  ( волоконно-оптические линии связи ): ·  {М_ГОР_опт} -  ( вкл.)  - междугородные сети связи ( НР=120% , СП=70% )           ·  {М_ГОР_опт} - ( выкл.) - городские сети связи  ( НР=100%; СП=65%)</t>
  </si>
  <si>
    <t>Прокладка междугородных в/опт. кабелей</t>
  </si>
  <si>
    <t>АВИ</t>
  </si>
  <si>
    <t>(вкл)   -  При работах по ДИСПЕТЧЕРИЗАЦИИ управления движением АВИАТРАНСПОРТОМ {вкл}  (монтажные работы )</t>
  </si>
  <si>
    <t>Для сборников ФЕРм 08;10;11 :    · {мАВИА} -  (вкл.)     -  производство монтажных  работы по диспетчеризации управления  движением авиатранспортном (НР=95%, СП=55%) ;    ·            {мАВИА} -  (выкл. ) -  при производстве работ на прочих объектах , кром</t>
  </si>
  <si>
    <t>Диспетчеризация авиатранспорта</t>
  </si>
  <si>
    <t>ЗАКР</t>
  </si>
  <si>
    <t>{вкл}   -  Обслуживающие и сопутствующие работы в тоннелях при  производстве работ ЗАКРЫТЫМ СПОСОБОМ   {выкл} - Обслуживающие и сопутствующие работы в тоннелях при  производстве работ  ОТКРЫТЫМ</t>
  </si>
  <si>
    <t>Для сборника ФЕР -29 ( сопутствующие работы в тоннелях и метро. ): ·  {ЗАКР} - (вкл.)     -  при выполнении работ в тоннелях  и метро закрытым способом  (НР=145% , СП=75%); ·                {ЗАКР} - (выкл.) -   при выполнении работ в тоннелях и метро  отк</t>
  </si>
  <si>
    <t>Производство работ закрытым способом (обслуживающие процессы)</t>
  </si>
  <si>
    <t>ГОР</t>
  </si>
  <si>
    <t>(вкл) - ФЕРм-08, выполнение работ на горнорудных объектах  (выкл) - ФЕРм-08, выполнение работ на других объектах</t>
  </si>
  <si>
    <t>Выполнение работ на горнорудных объектах</t>
  </si>
  <si>
    <t>ОБ_ПР</t>
  </si>
  <si>
    <t>Объект производственного назначения</t>
  </si>
  <si>
    <t>ОБ_НПР</t>
  </si>
  <si>
    <t>Объект непроизводственного назначения</t>
  </si>
  <si>
    <t>К_НР_РЕМ</t>
  </si>
  <si>
    <t>при ремонте жилых и общественных зданий если  ( если {РЕМ_ЖИЛ}= [вкл.]</t>
  </si>
  <si>
    <t>Для сборников  ФЕР и  ФЕРмр :  · Значение {_МДСрем_НР}= 0,90 -  при ремонте зданий жилого и гражданского назначений ( 0,90 к НР) ;  · Значение {_МДСрем_НР}= 1,00  - при строительстве  и реконструкции  объектов всех назначений</t>
  </si>
  <si>
    <t>п.25</t>
  </si>
  <si>
    <t>К_СП_РЕМ</t>
  </si>
  <si>
    <t>к нормам СП при капитальном ремонте зданий и сооружений всех назначений ( если или {РЕМ_ЖИЛ}=[вкл] , или (РЕМ_ПР}=[вкл] )</t>
  </si>
  <si>
    <t>Для сборников  ФЕР и  ФЕРмр :   · Значение {_МДСрем_СП} = 0.85  -  при ремонте зданий всех назначений ( 0,85 к СП);   · Значение {_МДСрем_СП} = 1,00 -  при строительстве  и реконструкции  объектов всех назначений</t>
  </si>
  <si>
    <t>п.16</t>
  </si>
  <si>
    <t>К_НР_СЛЖ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</si>
  <si>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За исключением объектов атомных электрических станций.  ( если {СЛЖ} = [вкл] )</t>
  </si>
  <si>
    <t>п.27 СЛОЖН</t>
  </si>
  <si>
    <t>К_НР_АЭС</t>
  </si>
  <si>
    <t>При определении сметной стоимости строительства объектов капитального строительства, относящихся к особо опасным и технически сложным. Для объектов атомных электрических станций.  ( если {АЭС} = [вкл] )</t>
  </si>
  <si>
    <t>п.27 АЭС</t>
  </si>
  <si>
    <t>Р_ОКР</t>
  </si>
  <si>
    <t>Разрядность округления результата расчета НР и СП  (с 05.04.2020 - до семи знаков после запятой)</t>
  </si>
  <si>
    <t>Лист_НРиСП</t>
  </si>
  <si>
    <t>Уровень цен</t>
  </si>
  <si>
    <t>Индексы за итогом</t>
  </si>
  <si>
    <t>_OBSM_</t>
  </si>
  <si>
    <t>2-100-04</t>
  </si>
  <si>
    <t>Рабочий 4 разряда</t>
  </si>
  <si>
    <t>чел.-ч</t>
  </si>
  <si>
    <t>3-100-02</t>
  </si>
  <si>
    <t>Техник II категории</t>
  </si>
  <si>
    <t>3-200-02</t>
  </si>
  <si>
    <t>Инженер II категории</t>
  </si>
  <si>
    <t>3-200-03</t>
  </si>
  <si>
    <t>Инженер III категории</t>
  </si>
  <si>
    <t>2-100-06</t>
  </si>
  <si>
    <t>Рабочий 6 разряда</t>
  </si>
  <si>
    <t>3-200-01</t>
  </si>
  <si>
    <t>Инженер I категории</t>
  </si>
  <si>
    <t>2-100-05</t>
  </si>
  <si>
    <t>Рабочий 5 разряда</t>
  </si>
  <si>
    <t>3-100-01</t>
  </si>
  <si>
    <t>Техник I категории</t>
  </si>
  <si>
    <t>Мет.421/пр 04.08.20 Пр.10 Т.4 п. 4</t>
  </si>
  <si>
    <t>Методика 421/пр (Пусконаладка)</t>
  </si>
  <si>
    <t>ГОСУДАРСТВЕННЫЕ СМЕТНЫЕ НОРМАТИВЫ (ФЕР-2020),   утвержденные приказами Минстроя России от 26 декабря 2019 г.   № 876/пр (в редакции приказов Минстроя РФ от 30 марта 2020 г.   № 172/пр, от 1 июня 2020 г. № 294/пр, от 30 июня 2020 г. № 352/пр,   от 20 октября 2020 г. № 636/пр, от 9 февраля 2021 г. № 51/пр,   от 24 мая 2021 г. № 321/пр, от 24 июня 2021 г. № 408/пр)</t>
  </si>
  <si>
    <t>Производство работ осуществляется в дейтсвующих  электроустановках (в трансформаторных и распределительных подстанциях, в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напряжением), с оформлением при этом наряда-допуска или распоряжения</t>
  </si>
  <si>
    <t>Поправка: Мет.421/пр 04.08.20 Пр.10 Т.4 п. 4 Наименование: Производство работ осуществляется в дейтсвующих  электроустановках (в трансформаторных и распределительных подстанциях, в электропомещениях (щитовые, пультовые, подстанции, реакторные, РУ и пункты, кабельные шахты, тоннели и каналы, кабельные полуэтажи) с действующим электрооборудованием или кабельными линиями под напряжением), с оформлением при этом наряда-допуска или распоряжения</t>
  </si>
  <si>
    <t>Наименование программного продукта</t>
  </si>
  <si>
    <t>Наименование редакции сметных нормативов</t>
  </si>
  <si>
    <t>Реквизиты приказов об утверждении дополнений и изменений к сметным нормативам</t>
  </si>
  <si>
    <t xml:space="preserve"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в соответствии с пунктом 85 Методики расчета индексов изменения сметной стоимости строительства, утвержденной приказом Министерства строительства и жилищно-коммунального хозяйства Российской Федерации от 5 июня 2019 г. N 326/пр </t>
  </si>
  <si>
    <t>Нормативный правовой акт об утверждении оплаты труда, утверждаемый в соответствии с пунктом 22(1) Правилами мониторинга цен, утвержденными постановлением Правительства Российской Федерации от 23 декабря 2016 г. N 1452</t>
  </si>
  <si>
    <t>Наименование субъекта Российской Федерации</t>
  </si>
  <si>
    <t>Наименование зоны субъекта Российской Федерации</t>
  </si>
  <si>
    <t>(наименование стройки)</t>
  </si>
  <si>
    <t>(наименование объекта капитального строительства)</t>
  </si>
  <si>
    <t>(наименование работ и затрат)</t>
  </si>
  <si>
    <t>Составлен</t>
  </si>
  <si>
    <t>методом</t>
  </si>
  <si>
    <t>Основание</t>
  </si>
  <si>
    <t>(проектная и (или) иная техническая документация)</t>
  </si>
  <si>
    <t>Сметная стоимость</t>
  </si>
  <si>
    <t>тыс. руб.</t>
  </si>
  <si>
    <t>№ п/п</t>
  </si>
  <si>
    <t>Наименование работ и затрат</t>
  </si>
  <si>
    <t>Программа для ЭВМ «Программа: «Smeta.RU» версия 11»</t>
  </si>
  <si>
    <t>Базисно-индексным</t>
  </si>
  <si>
    <t>%</t>
  </si>
  <si>
    <t>[должность,подпись(инициалы,фамилия)]</t>
  </si>
  <si>
    <t>00639-006-161-ЭП</t>
  </si>
  <si>
    <t>ЛОКАЛЬНАЯ СМЕТА № 00639-006-161-ЭП.ПНР.ЛС ( 07-2706 )</t>
  </si>
  <si>
    <t>Пусконаладочные работы "вхолостую". Электротехнические решения</t>
  </si>
  <si>
    <t>Составлена в ценах март 2025 года (1.01.2000)</t>
  </si>
  <si>
    <t>базовая цена</t>
  </si>
  <si>
    <t>текущая цена</t>
  </si>
  <si>
    <t xml:space="preserve">     Строительные работы</t>
  </si>
  <si>
    <t xml:space="preserve">     Монтажные работы</t>
  </si>
  <si>
    <t xml:space="preserve">     Оборудование</t>
  </si>
  <si>
    <t xml:space="preserve">     Прочие работы</t>
  </si>
  <si>
    <t>Нормативная трудоемкость</t>
  </si>
  <si>
    <t>чел. -ч.</t>
  </si>
  <si>
    <t>Средства на оплату труда</t>
  </si>
  <si>
    <t>Строительный объем:</t>
  </si>
  <si>
    <t>Стоимость ед.стр.объема:</t>
  </si>
  <si>
    <t>Шифр расценки и коды ресурсов</t>
  </si>
  <si>
    <t>Ед. изм.</t>
  </si>
  <si>
    <t>Кол-во единиц</t>
  </si>
  <si>
    <t>Цена на ед. изм.</t>
  </si>
  <si>
    <t>Попра-вочные коэфф.</t>
  </si>
  <si>
    <t>Стоимость в ценах 2001г.</t>
  </si>
  <si>
    <t>Пункт коэфф. пересчета</t>
  </si>
  <si>
    <t>Коэфф. пересчета</t>
  </si>
  <si>
    <t>Стоимость в текущих ценах</t>
  </si>
  <si>
    <t>ЗТР всего чел.-час</t>
  </si>
  <si>
    <t>Зарплата</t>
  </si>
  <si>
    <t>НР от ФОТ</t>
  </si>
  <si>
    <t>СП от ФОТ</t>
  </si>
  <si>
    <t>Затраты труда</t>
  </si>
  <si>
    <t>чел-ч</t>
  </si>
  <si>
    <t xml:space="preserve">   </t>
  </si>
  <si>
    <t xml:space="preserve">Объемы согласовал  </t>
  </si>
  <si>
    <t xml:space="preserve">Составил  </t>
  </si>
  <si>
    <t xml:space="preserve">Проверил  </t>
  </si>
  <si>
    <r>
      <t>п01-03-008-05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</si>
  <si>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п01-03-020-02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</si>
  <si>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п01-06-021-01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</si>
  <si>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п01-11-011-01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</si>
  <si>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п01-11-024-02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</si>
  <si>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п01-03-005-01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</si>
  <si>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п01-12-021-04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</si>
  <si>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п01-03-026-01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</si>
  <si>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п01-12-021-01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</si>
  <si>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п01-03-025-04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</si>
  <si>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п01-12-020-01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</si>
  <si>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п01-04-004-12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</si>
  <si>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п01-04-006-03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</si>
  <si>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п01-02-001-01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</si>
  <si>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п01-03-025-01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</si>
  <si>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п01-12-029-01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</si>
  <si>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п01-13-020-04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</si>
  <si>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п01-11-028-02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</si>
  <si>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п01-05-015-01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</si>
  <si>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п01-12-010-02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</si>
  <si>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п01-12-010-03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</si>
  <si>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п01-02-017-02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</si>
  <si>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п01-02-016-02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</si>
  <si>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п01-04-034-02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</si>
  <si>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п01-04-063-01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</si>
  <si>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п01-04-048-01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</si>
  <si>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п01-12-024-01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</si>
  <si>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п01-11-021-01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</si>
  <si>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п01-04-007-01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</si>
  <si>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п01-12-027-01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</si>
  <si>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п01-11-013-01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</si>
  <si>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п01-06-002-01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</si>
  <si>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п01-05-015-02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</si>
  <si>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п01-03-005-02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</si>
  <si>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п01-03-024-01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</si>
  <si>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п01-03-002-05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</si>
  <si>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п01-03-002-04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</si>
  <si>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п01-03-001-01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</si>
  <si>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п01-03-001-02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</si>
  <si>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п01-10-010-01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</si>
  <si>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п01-11-010-01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</si>
  <si>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r>
      <t>п01-11-012-01</t>
    </r>
    <r>
      <rPr>
        <i/>
        <sz val="9"/>
        <rFont val="Arial"/>
        <family val="2"/>
        <charset val="204"/>
      </rPr>
      <t xml:space="preserve">
Поправка: Мет.421/пр 04.08.20 Пр.10 Т.4 п. 4</t>
    </r>
  </si>
  <si>
    <t>ПС 201 "Серная"</t>
  </si>
  <si>
    <t xml:space="preserve"> Стоимость материальных ресурсов по ТКП № MSK_P_250339.01 от 14.04.2025г. без НДС</t>
  </si>
  <si>
    <t xml:space="preserve"> Модернизация ПГВ (ПС № 201 "Серная") с заменой масляных выключателей на вакуумные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</si>
</sst>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\ #,##0.00"/>
  </numFmts>
  <fonts count="28" x14ac:knownFonts="1">
    <font>
      <sz val="10"/>
      <name val="Arial"/>
      <charset val="204"/>
    </font>
    <font>
      <b/>
      <sz val="10"/>
      <color indexed="12"/>
      <name val="Arial"/>
      <family val="2"/>
      <charset val="204"/>
    </font>
    <font>
      <b/>
      <sz val="10"/>
      <color indexed="16"/>
      <name val="Arial"/>
      <family val="2"/>
      <charset val="204"/>
    </font>
    <font>
      <b/>
      <sz val="10"/>
      <color indexed="20"/>
      <name val="Arial"/>
      <family val="2"/>
      <charset val="204"/>
    </font>
    <font>
      <b/>
      <sz val="10"/>
      <color indexed="17"/>
      <name val="Arial"/>
      <family val="2"/>
      <charset val="204"/>
    </font>
    <font>
      <sz val="10"/>
      <color indexed="17"/>
      <name val="Arial"/>
      <family val="2"/>
      <charset val="204"/>
    </font>
    <font>
      <sz val="10"/>
      <color indexed="12"/>
      <name val="Arial"/>
      <family val="2"/>
      <charset val="204"/>
    </font>
    <font>
      <sz val="10"/>
      <color indexed="14"/>
      <name val="Arial"/>
      <family val="2"/>
      <charset val="204"/>
    </font>
    <font>
      <b/>
      <sz val="10"/>
      <color indexed="14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2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3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9"/>
      <color rgb="FF000000"/>
      <name val="Arial"/>
      <family val="2"/>
      <charset val="204"/>
    </font>
    <font>
      <sz val="12"/>
      <name val="Arial"/>
      <family val="2"/>
      <charset val="204"/>
    </font>
    <font>
      <b/>
      <sz val="9"/>
      <name val="Arial"/>
      <family val="2"/>
      <charset val="204"/>
    </font>
    <font>
      <sz val="9"/>
      <color rgb="FF000000"/>
      <name val="Arial Cyr"/>
      <charset val="204"/>
    </font>
    <font>
      <b/>
      <sz val="9"/>
      <color rgb="FF000000"/>
      <name val="Arial"/>
      <family val="2"/>
      <charset val="204"/>
    </font>
    <font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/>
    <xf numFmtId="0" fontId="11" fillId="0" borderId="2" xfId="0" applyFont="1" applyBorder="1" applyAlignment="1">
      <alignment vertical="top"/>
    </xf>
    <xf numFmtId="0" fontId="11" fillId="0" borderId="2" xfId="0" applyFont="1" applyBorder="1" applyAlignment="1">
      <alignment horizontal="left" vertical="top" wrapText="1"/>
    </xf>
    <xf numFmtId="0" fontId="12" fillId="0" borderId="0" xfId="0" applyFont="1"/>
    <xf numFmtId="0" fontId="12" fillId="0" borderId="2" xfId="0" applyFont="1" applyBorder="1"/>
    <xf numFmtId="0" fontId="15" fillId="0" borderId="0" xfId="0" applyFont="1"/>
    <xf numFmtId="14" fontId="15" fillId="0" borderId="0" xfId="0" applyNumberFormat="1" applyFont="1"/>
    <xf numFmtId="0" fontId="19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right"/>
    </xf>
    <xf numFmtId="0" fontId="19" fillId="0" borderId="0" xfId="0" applyFont="1" applyAlignment="1">
      <alignment horizontal="right" vertical="top"/>
    </xf>
    <xf numFmtId="0" fontId="19" fillId="0" borderId="1" xfId="0" applyFont="1" applyBorder="1" applyAlignment="1">
      <alignment horizontal="left" vertical="top" wrapText="1"/>
    </xf>
    <xf numFmtId="164" fontId="0" fillId="0" borderId="0" xfId="0" applyNumberFormat="1"/>
    <xf numFmtId="164" fontId="19" fillId="0" borderId="0" xfId="0" applyNumberFormat="1" applyFont="1" applyAlignment="1">
      <alignment horizontal="right"/>
    </xf>
    <xf numFmtId="0" fontId="15" fillId="0" borderId="0" xfId="0" applyFont="1" applyAlignment="1">
      <alignment wrapTex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center" wrapText="1"/>
    </xf>
    <xf numFmtId="0" fontId="11" fillId="0" borderId="1" xfId="0" applyFont="1" applyBorder="1" applyAlignment="1">
      <alignment horizontal="center"/>
    </xf>
    <xf numFmtId="0" fontId="11" fillId="0" borderId="2" xfId="0" applyFont="1" applyBorder="1"/>
    <xf numFmtId="0" fontId="11" fillId="0" borderId="0" xfId="0" applyFont="1" applyAlignment="1">
      <alignment horizontal="left" wrapText="1"/>
    </xf>
    <xf numFmtId="0" fontId="19" fillId="0" borderId="0" xfId="0" applyFont="1" applyAlignment="1">
      <alignment horizontal="right"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0" fontId="23" fillId="0" borderId="0" xfId="0" applyFont="1" applyAlignment="1">
      <alignment horizontal="right" vertical="top"/>
    </xf>
    <xf numFmtId="0" fontId="23" fillId="0" borderId="0" xfId="0" applyFont="1" applyAlignment="1">
      <alignment horizontal="left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1" xfId="0" applyFont="1" applyBorder="1"/>
    <xf numFmtId="0" fontId="19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horizontal="left" wrapText="1"/>
    </xf>
    <xf numFmtId="0" fontId="2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9" fillId="0" borderId="0" xfId="0" applyFont="1" applyAlignment="1">
      <alignment horizontal="right" wrapText="1"/>
    </xf>
    <xf numFmtId="0" fontId="20" fillId="0" borderId="1" xfId="0" applyFont="1" applyBorder="1" applyAlignment="1">
      <alignment horizontal="right" wrapText="1"/>
    </xf>
    <xf numFmtId="0" fontId="19" fillId="0" borderId="1" xfId="0" applyFont="1" applyBorder="1" applyAlignment="1">
      <alignment horizontal="right"/>
    </xf>
    <xf numFmtId="164" fontId="19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horizontal="right" wrapText="1"/>
    </xf>
    <xf numFmtId="164" fontId="10" fillId="0" borderId="1" xfId="0" applyNumberFormat="1" applyFont="1" applyBorder="1" applyAlignment="1">
      <alignment horizontal="right"/>
    </xf>
    <xf numFmtId="164" fontId="24" fillId="0" borderId="0" xfId="0" applyNumberFormat="1" applyFont="1" applyAlignment="1">
      <alignment horizontal="right"/>
    </xf>
    <xf numFmtId="164" fontId="9" fillId="0" borderId="0" xfId="0" applyNumberFormat="1" applyFont="1" applyAlignment="1">
      <alignment horizontal="left"/>
    </xf>
    <xf numFmtId="0" fontId="22" fillId="0" borderId="0" xfId="0" applyFont="1" applyAlignment="1">
      <alignment vertical="top" wrapText="1"/>
    </xf>
    <xf numFmtId="0" fontId="22" fillId="0" borderId="0" xfId="0" applyFont="1" applyAlignment="1">
      <alignment horizontal="left" vertical="top" wrapText="1"/>
    </xf>
    <xf numFmtId="0" fontId="26" fillId="0" borderId="0" xfId="0" applyFont="1" applyAlignment="1">
      <alignment horizontal="center" wrapText="1"/>
    </xf>
    <xf numFmtId="0" fontId="22" fillId="0" borderId="0" xfId="0" applyFont="1" applyAlignment="1">
      <alignment wrapText="1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25" fillId="0" borderId="0" xfId="0" applyFont="1" applyAlignment="1">
      <alignment wrapText="1"/>
    </xf>
    <xf numFmtId="0" fontId="10" fillId="0" borderId="4" xfId="0" applyFont="1" applyBorder="1" applyAlignment="1">
      <alignment horizontal="center" wrapText="1"/>
    </xf>
    <xf numFmtId="0" fontId="10" fillId="0" borderId="0" xfId="0" applyFont="1" applyAlignment="1">
      <alignment vertical="center" wrapText="1"/>
    </xf>
    <xf numFmtId="164" fontId="21" fillId="0" borderId="0" xfId="0" applyNumberFormat="1" applyFont="1" applyAlignment="1"/>
    <xf numFmtId="0" fontId="13" fillId="0" borderId="0" xfId="0" applyFont="1" applyAlignment="1">
      <alignment horizontal="center" wrapText="1"/>
    </xf>
    <xf numFmtId="0" fontId="17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/>
    </xf>
    <xf numFmtId="0" fontId="11" fillId="0" borderId="0" xfId="0" applyFont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9" fillId="0" borderId="0" xfId="0" applyFont="1" applyAlignment="1">
      <alignment horizontal="right"/>
    </xf>
    <xf numFmtId="164" fontId="19" fillId="0" borderId="0" xfId="0" applyNumberFormat="1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center" vertical="top"/>
    </xf>
    <xf numFmtId="0" fontId="21" fillId="0" borderId="0" xfId="0" applyFont="1" applyAlignment="1">
      <alignment horizontal="right"/>
    </xf>
    <xf numFmtId="0" fontId="19" fillId="0" borderId="0" xfId="0" applyFont="1" applyAlignment="1">
      <alignment horizontal="left" wrapText="1"/>
    </xf>
    <xf numFmtId="164" fontId="21" fillId="0" borderId="2" xfId="0" applyNumberFormat="1" applyFont="1" applyBorder="1" applyAlignment="1">
      <alignment horizontal="right"/>
    </xf>
    <xf numFmtId="0" fontId="18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top"/>
    </xf>
    <xf numFmtId="164" fontId="21" fillId="0" borderId="0" xfId="0" applyNumberFormat="1" applyFont="1" applyAlignment="1">
      <alignment horizontal="right"/>
    </xf>
    <xf numFmtId="0" fontId="2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437"/>
  <sheetViews>
    <sheetView tabSelected="1" topLeftCell="A7" zoomScaleNormal="100" workbookViewId="0">
      <selection activeCell="AN14" sqref="AN14"/>
    </sheetView>
  </sheetViews>
  <sheetFormatPr defaultRowHeight="12.75" x14ac:dyDescent="0.2"/>
  <cols>
    <col min="1" max="1" width="5.7109375" customWidth="1"/>
    <col min="2" max="2" width="12.7109375" style="65" customWidth="1"/>
    <col min="3" max="3" width="40.7109375" customWidth="1"/>
    <col min="4" max="5" width="10.7109375" customWidth="1"/>
    <col min="6" max="8" width="12.7109375" customWidth="1"/>
    <col min="9" max="9" width="17.7109375" customWidth="1"/>
    <col min="10" max="10" width="8.7109375" customWidth="1"/>
    <col min="11" max="11" width="12.7109375" customWidth="1"/>
    <col min="12" max="12" width="9.7109375" customWidth="1"/>
    <col min="15" max="31" width="0" hidden="1" customWidth="1"/>
    <col min="32" max="32" width="91.7109375" hidden="1" customWidth="1"/>
    <col min="33" max="36" width="0" hidden="1" customWidth="1"/>
  </cols>
  <sheetData>
    <row r="1" spans="1:93" x14ac:dyDescent="0.2">
      <c r="A1" s="9" t="str">
        <f>Source!B1</f>
        <v>Smeta.RU  (495) 974-1589</v>
      </c>
    </row>
    <row r="2" spans="1:93" x14ac:dyDescent="0.2">
      <c r="A2" s="9">
        <f>Source!B2</f>
        <v>0</v>
      </c>
    </row>
    <row r="3" spans="1:93" ht="12.75" customHeight="1" x14ac:dyDescent="0.2">
      <c r="A3" s="74" t="s">
        <v>368</v>
      </c>
      <c r="B3" s="74"/>
      <c r="C3" s="74"/>
      <c r="D3" s="74"/>
      <c r="E3" s="74"/>
      <c r="F3" s="75" t="s">
        <v>386</v>
      </c>
      <c r="G3" s="75"/>
      <c r="H3" s="75"/>
      <c r="I3" s="75"/>
      <c r="J3" s="75"/>
      <c r="K3" s="75"/>
      <c r="L3" s="75"/>
    </row>
    <row r="4" spans="1:93" ht="12.75" customHeight="1" x14ac:dyDescent="0.2">
      <c r="A4" s="10"/>
      <c r="B4" s="58"/>
      <c r="C4" s="10"/>
      <c r="D4" s="10"/>
      <c r="E4" s="10"/>
      <c r="F4" s="14"/>
      <c r="G4" s="14"/>
      <c r="H4" s="14"/>
      <c r="I4" s="14"/>
      <c r="J4" s="14"/>
      <c r="K4" s="14"/>
      <c r="L4" s="14"/>
    </row>
    <row r="5" spans="1:93" x14ac:dyDescent="0.2">
      <c r="A5" s="74" t="s">
        <v>369</v>
      </c>
      <c r="B5" s="74"/>
      <c r="C5" s="74"/>
      <c r="D5" s="74"/>
      <c r="E5" s="74"/>
      <c r="F5" s="75" t="str">
        <f>IF(Source!CQ13 &lt;&gt; "", Source!CQ13, "")</f>
        <v/>
      </c>
      <c r="G5" s="75"/>
      <c r="H5" s="75"/>
      <c r="I5" s="75"/>
      <c r="J5" s="75"/>
      <c r="K5" s="75"/>
      <c r="L5" s="75"/>
      <c r="CO5" s="12" t="str">
        <f>IF(Source!CQ13 &lt;&gt; "", Source!CQ13, "")</f>
        <v/>
      </c>
    </row>
    <row r="6" spans="1:93" ht="12.75" customHeight="1" x14ac:dyDescent="0.2">
      <c r="A6" s="10"/>
      <c r="B6" s="58"/>
      <c r="C6" s="10"/>
      <c r="D6" s="10"/>
      <c r="E6" s="10"/>
      <c r="F6" s="14"/>
      <c r="G6" s="14"/>
      <c r="H6" s="14"/>
      <c r="I6" s="14"/>
      <c r="J6" s="14"/>
      <c r="K6" s="14"/>
      <c r="L6" s="14"/>
    </row>
    <row r="7" spans="1:93" ht="12.75" customHeight="1" x14ac:dyDescent="0.2">
      <c r="A7" s="76" t="s">
        <v>370</v>
      </c>
      <c r="B7" s="76"/>
      <c r="C7" s="76"/>
      <c r="D7" s="76"/>
      <c r="E7" s="76"/>
      <c r="F7" s="75" t="str">
        <f>IF(Source!CV13 &lt;&gt; "", Source!CV13, "")</f>
        <v/>
      </c>
      <c r="G7" s="75"/>
      <c r="H7" s="75"/>
      <c r="I7" s="75"/>
      <c r="J7" s="75"/>
      <c r="K7" s="75"/>
      <c r="L7" s="75"/>
    </row>
    <row r="8" spans="1:93" ht="12.75" customHeight="1" x14ac:dyDescent="0.2">
      <c r="A8" s="10"/>
      <c r="B8" s="58"/>
      <c r="C8" s="10"/>
      <c r="D8" s="10"/>
      <c r="E8" s="10"/>
      <c r="F8" s="14"/>
      <c r="G8" s="14"/>
      <c r="H8" s="14"/>
      <c r="I8" s="14"/>
      <c r="J8" s="14"/>
      <c r="K8" s="14"/>
      <c r="L8" s="14"/>
    </row>
    <row r="9" spans="1:93" ht="76.5" customHeight="1" x14ac:dyDescent="0.2">
      <c r="A9" s="74" t="s">
        <v>371</v>
      </c>
      <c r="B9" s="74"/>
      <c r="C9" s="74"/>
      <c r="D9" s="74"/>
      <c r="E9" s="74"/>
      <c r="F9" s="75"/>
      <c r="G9" s="75"/>
      <c r="H9" s="75"/>
      <c r="I9" s="75"/>
      <c r="J9" s="75"/>
      <c r="K9" s="75"/>
      <c r="L9" s="75"/>
    </row>
    <row r="10" spans="1:93" ht="12.75" customHeight="1" x14ac:dyDescent="0.2">
      <c r="A10" s="10"/>
      <c r="B10" s="58"/>
      <c r="C10" s="10"/>
      <c r="D10" s="10"/>
      <c r="E10" s="10"/>
      <c r="F10" s="14"/>
      <c r="G10" s="14"/>
      <c r="H10" s="14"/>
      <c r="I10" s="14"/>
      <c r="J10" s="14"/>
      <c r="K10" s="14"/>
      <c r="L10" s="14"/>
    </row>
    <row r="11" spans="1:93" ht="38.25" customHeight="1" x14ac:dyDescent="0.2">
      <c r="A11" s="74" t="s">
        <v>372</v>
      </c>
      <c r="B11" s="74"/>
      <c r="C11" s="74"/>
      <c r="D11" s="74"/>
      <c r="E11" s="74"/>
      <c r="F11" s="75"/>
      <c r="G11" s="75"/>
      <c r="H11" s="75"/>
      <c r="I11" s="75"/>
      <c r="J11" s="75"/>
      <c r="K11" s="75"/>
      <c r="L11" s="75"/>
    </row>
    <row r="12" spans="1:93" ht="12.75" customHeight="1" x14ac:dyDescent="0.2">
      <c r="A12" s="11"/>
      <c r="B12" s="59"/>
      <c r="C12" s="11"/>
      <c r="D12" s="11"/>
      <c r="E12" s="11"/>
      <c r="F12" s="15"/>
      <c r="G12" s="15"/>
      <c r="H12" s="15"/>
      <c r="I12" s="15"/>
      <c r="J12" s="15"/>
      <c r="K12" s="15"/>
      <c r="L12" s="15"/>
    </row>
    <row r="13" spans="1:93" ht="12.75" customHeight="1" x14ac:dyDescent="0.2">
      <c r="A13" s="74" t="s">
        <v>373</v>
      </c>
      <c r="B13" s="74"/>
      <c r="C13" s="74"/>
      <c r="D13" s="74"/>
      <c r="E13" s="74"/>
      <c r="F13" s="75" t="str">
        <f>IF(Source!CZ13 &lt;&gt; "", Source!CZ13, "")</f>
        <v/>
      </c>
      <c r="G13" s="75"/>
      <c r="H13" s="75"/>
      <c r="I13" s="75"/>
      <c r="J13" s="75"/>
      <c r="K13" s="75"/>
      <c r="L13" s="75"/>
    </row>
    <row r="14" spans="1:93" ht="12.75" customHeight="1" x14ac:dyDescent="0.2">
      <c r="A14" s="11"/>
      <c r="B14" s="59"/>
      <c r="C14" s="11"/>
      <c r="D14" s="11"/>
      <c r="E14" s="11"/>
      <c r="F14" s="15"/>
      <c r="G14" s="15"/>
      <c r="H14" s="15"/>
      <c r="I14" s="15"/>
      <c r="J14" s="15"/>
      <c r="K14" s="15"/>
      <c r="L14" s="14"/>
    </row>
    <row r="15" spans="1:93" ht="12.75" customHeight="1" x14ac:dyDescent="0.2">
      <c r="A15" s="74" t="s">
        <v>374</v>
      </c>
      <c r="B15" s="74"/>
      <c r="C15" s="74"/>
      <c r="D15" s="74"/>
      <c r="E15" s="74"/>
      <c r="F15" s="75" t="str">
        <f>IF(Source!DA13 &lt;&gt; "", Source!DA13, "")</f>
        <v/>
      </c>
      <c r="G15" s="75"/>
      <c r="H15" s="75"/>
      <c r="I15" s="75"/>
      <c r="J15" s="75"/>
      <c r="K15" s="75"/>
      <c r="L15" s="75"/>
    </row>
    <row r="16" spans="1:93" ht="12.75" customHeight="1" x14ac:dyDescent="0.2">
      <c r="A16" s="16"/>
      <c r="B16" s="66"/>
      <c r="C16" s="16"/>
      <c r="D16" s="16"/>
      <c r="E16" s="16"/>
      <c r="F16" s="17"/>
      <c r="G16" s="17"/>
      <c r="H16" s="17"/>
      <c r="I16" s="17"/>
      <c r="J16" s="17"/>
      <c r="K16" s="17"/>
      <c r="L16" s="17"/>
    </row>
    <row r="17" spans="1:12" ht="12.75" customHeight="1" x14ac:dyDescent="0.2">
      <c r="A17" s="16"/>
      <c r="B17" s="66"/>
      <c r="C17" s="16"/>
      <c r="D17" s="16"/>
      <c r="E17" s="16"/>
      <c r="F17" s="16"/>
      <c r="G17" s="16"/>
      <c r="H17" s="16"/>
      <c r="I17" s="16"/>
      <c r="J17" s="16"/>
      <c r="K17" s="16"/>
      <c r="L17" s="16"/>
    </row>
    <row r="18" spans="1:12" ht="15.75" customHeight="1" x14ac:dyDescent="0.25">
      <c r="A18" s="77" t="s">
        <v>466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</row>
    <row r="19" spans="1:12" ht="14.25" customHeight="1" x14ac:dyDescent="0.2">
      <c r="A19" s="72" t="s">
        <v>375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</row>
    <row r="20" spans="1:12" ht="14.25" customHeight="1" x14ac:dyDescent="0.2">
      <c r="A20" s="18"/>
      <c r="B20" s="61"/>
      <c r="C20" s="18"/>
      <c r="D20" s="18"/>
      <c r="E20" s="18"/>
      <c r="F20" s="18"/>
      <c r="G20" s="18"/>
      <c r="H20" s="18"/>
      <c r="I20" s="18"/>
      <c r="J20" s="18"/>
      <c r="K20" s="18"/>
      <c r="L20" s="18"/>
    </row>
    <row r="21" spans="1:12" ht="15.75" customHeight="1" x14ac:dyDescent="0.25">
      <c r="A21" s="78" t="s">
        <v>468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</row>
    <row r="22" spans="1:12" ht="14.25" customHeight="1" x14ac:dyDescent="0.2">
      <c r="A22" s="72" t="s">
        <v>376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</row>
    <row r="23" spans="1:12" ht="14.25" customHeight="1" x14ac:dyDescent="0.2">
      <c r="A23" s="18"/>
      <c r="B23" s="61"/>
      <c r="C23" s="18"/>
      <c r="D23" s="18"/>
      <c r="E23" s="18"/>
      <c r="F23" s="29"/>
      <c r="G23" s="29"/>
      <c r="H23" s="29"/>
      <c r="I23" s="29"/>
      <c r="J23" s="29"/>
      <c r="K23" s="29"/>
      <c r="L23" s="29"/>
    </row>
    <row r="24" spans="1:12" ht="15.75" customHeight="1" x14ac:dyDescent="0.25">
      <c r="A24" s="70" t="s">
        <v>391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70"/>
    </row>
    <row r="25" spans="1:12" ht="15" customHeight="1" x14ac:dyDescent="0.25">
      <c r="A25" s="30"/>
      <c r="B25" s="60"/>
      <c r="C25" s="31"/>
      <c r="D25" s="31"/>
      <c r="E25" s="31"/>
      <c r="F25" s="31"/>
      <c r="G25" s="31"/>
      <c r="H25" s="31"/>
      <c r="I25" s="31"/>
      <c r="J25" s="31"/>
      <c r="K25" s="31"/>
      <c r="L25" s="30"/>
    </row>
    <row r="26" spans="1:12" ht="18" customHeight="1" x14ac:dyDescent="0.25">
      <c r="A26" s="71" t="s">
        <v>392</v>
      </c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</row>
    <row r="27" spans="1:12" ht="14.25" customHeight="1" x14ac:dyDescent="0.2">
      <c r="A27" s="72" t="s">
        <v>377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</row>
    <row r="28" spans="1:12" ht="14.25" customHeight="1" x14ac:dyDescent="0.2">
      <c r="A28" s="18"/>
      <c r="B28" s="61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2" ht="14.25" customHeight="1" x14ac:dyDescent="0.2">
      <c r="A29" s="18"/>
      <c r="B29" s="61"/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1:12" ht="12.75" customHeight="1" x14ac:dyDescent="0.2">
      <c r="A30" s="13" t="s">
        <v>378</v>
      </c>
      <c r="B30" s="61"/>
      <c r="C30" s="32" t="s">
        <v>387</v>
      </c>
      <c r="D30" s="13" t="s">
        <v>379</v>
      </c>
      <c r="E30" s="13"/>
      <c r="F30" s="13"/>
      <c r="G30" s="13"/>
      <c r="H30" s="13"/>
      <c r="I30" s="13"/>
      <c r="J30" s="13"/>
      <c r="K30" s="13"/>
      <c r="L30" s="13"/>
    </row>
    <row r="31" spans="1:12" ht="12.75" customHeight="1" x14ac:dyDescent="0.2">
      <c r="A31" s="13"/>
      <c r="B31" s="61"/>
      <c r="C31" s="33"/>
      <c r="D31" s="13"/>
      <c r="E31" s="13"/>
      <c r="F31" s="13"/>
      <c r="G31" s="13"/>
      <c r="H31" s="13"/>
      <c r="I31" s="13"/>
      <c r="J31" s="13"/>
      <c r="K31" s="13"/>
      <c r="L31" s="13"/>
    </row>
    <row r="32" spans="1:12" ht="12.75" customHeight="1" x14ac:dyDescent="0.2">
      <c r="A32" s="13" t="s">
        <v>380</v>
      </c>
      <c r="B32" s="61"/>
      <c r="C32" s="73" t="s">
        <v>390</v>
      </c>
      <c r="D32" s="73"/>
      <c r="E32" s="73"/>
      <c r="F32" s="73"/>
      <c r="G32" s="73"/>
      <c r="H32" s="73"/>
      <c r="I32" s="73"/>
      <c r="J32" s="73"/>
      <c r="K32" s="73"/>
      <c r="L32" s="73"/>
    </row>
    <row r="33" spans="1:12" ht="14.25" customHeight="1" x14ac:dyDescent="0.2">
      <c r="A33" s="34"/>
      <c r="B33" s="61"/>
      <c r="C33" s="72" t="s">
        <v>381</v>
      </c>
      <c r="D33" s="72"/>
      <c r="E33" s="72"/>
      <c r="F33" s="72"/>
      <c r="G33" s="72"/>
      <c r="H33" s="72"/>
      <c r="I33" s="72"/>
      <c r="J33" s="72"/>
      <c r="K33" s="72"/>
      <c r="L33" s="72"/>
    </row>
    <row r="34" spans="1:12" ht="14.25" customHeight="1" x14ac:dyDescent="0.2">
      <c r="A34" s="13" t="s">
        <v>393</v>
      </c>
      <c r="B34" s="61"/>
      <c r="C34" s="18"/>
      <c r="D34" s="19"/>
      <c r="E34" s="18"/>
      <c r="F34" s="18"/>
      <c r="G34" s="18"/>
      <c r="H34" s="18"/>
      <c r="I34" s="18"/>
      <c r="J34" s="18"/>
      <c r="K34" s="18"/>
      <c r="L34" s="18"/>
    </row>
    <row r="35" spans="1:12" ht="14.25" x14ac:dyDescent="0.2">
      <c r="A35" s="20"/>
      <c r="C35" s="20"/>
      <c r="D35" s="20"/>
      <c r="E35" s="37"/>
      <c r="F35" s="37"/>
      <c r="G35" s="82" t="s">
        <v>394</v>
      </c>
      <c r="H35" s="82"/>
      <c r="I35" s="82" t="s">
        <v>395</v>
      </c>
      <c r="J35" s="82"/>
      <c r="K35" s="20"/>
      <c r="L35" s="20"/>
    </row>
    <row r="36" spans="1:12" ht="15" x14ac:dyDescent="0.25">
      <c r="A36" s="20"/>
      <c r="C36" s="83" t="s">
        <v>382</v>
      </c>
      <c r="D36" s="83"/>
      <c r="E36" s="83"/>
      <c r="F36" s="83"/>
      <c r="G36" s="80">
        <f>G37+G38+G39+G40</f>
        <v>208.7</v>
      </c>
      <c r="H36" s="80"/>
      <c r="I36" s="80">
        <f>I37+I38+I39+I40</f>
        <v>10785.53</v>
      </c>
      <c r="J36" s="80"/>
      <c r="K36" s="81" t="s">
        <v>383</v>
      </c>
      <c r="L36" s="81"/>
    </row>
    <row r="37" spans="1:12" ht="14.25" x14ac:dyDescent="0.2">
      <c r="A37" s="20"/>
      <c r="C37" s="79" t="s">
        <v>396</v>
      </c>
      <c r="D37" s="79"/>
      <c r="E37" s="79"/>
      <c r="F37" s="79"/>
      <c r="G37" s="80">
        <f>ROUND(SUM(W1:W423)/1000, 2)</f>
        <v>0</v>
      </c>
      <c r="H37" s="80"/>
      <c r="I37" s="80">
        <f>ROUND((Source!F337)/1000, 2)</f>
        <v>0</v>
      </c>
      <c r="J37" s="80"/>
      <c r="K37" s="81" t="s">
        <v>383</v>
      </c>
      <c r="L37" s="81"/>
    </row>
    <row r="38" spans="1:12" ht="14.25" x14ac:dyDescent="0.2">
      <c r="A38" s="20"/>
      <c r="C38" s="79" t="s">
        <v>397</v>
      </c>
      <c r="D38" s="79"/>
      <c r="E38" s="79"/>
      <c r="F38" s="79"/>
      <c r="G38" s="80">
        <f>ROUND(SUM(X1:X423)/1000, 2)</f>
        <v>0</v>
      </c>
      <c r="H38" s="80"/>
      <c r="I38" s="80">
        <f>ROUND((Source!F338)/1000, 2)</f>
        <v>0</v>
      </c>
      <c r="J38" s="80"/>
      <c r="K38" s="81" t="s">
        <v>383</v>
      </c>
      <c r="L38" s="81"/>
    </row>
    <row r="39" spans="1:12" ht="14.25" x14ac:dyDescent="0.2">
      <c r="A39" s="20"/>
      <c r="C39" s="79" t="s">
        <v>398</v>
      </c>
      <c r="D39" s="79"/>
      <c r="E39" s="79"/>
      <c r="F39" s="79"/>
      <c r="G39" s="80">
        <f>ROUND(SUM(Y1:Y423)/1000, 2)</f>
        <v>0</v>
      </c>
      <c r="H39" s="80"/>
      <c r="I39" s="80">
        <f>ROUND((Source!F329)/1000, 2)</f>
        <v>0</v>
      </c>
      <c r="J39" s="80"/>
      <c r="K39" s="81" t="s">
        <v>383</v>
      </c>
      <c r="L39" s="81"/>
    </row>
    <row r="40" spans="1:12" ht="14.25" x14ac:dyDescent="0.2">
      <c r="A40" s="20"/>
      <c r="C40" s="79" t="s">
        <v>399</v>
      </c>
      <c r="D40" s="79"/>
      <c r="E40" s="79"/>
      <c r="F40" s="79"/>
      <c r="G40" s="80">
        <f>ROUND(SUM(Z1:Z423)/1000, 2)</f>
        <v>208.7</v>
      </c>
      <c r="H40" s="80"/>
      <c r="I40" s="80">
        <f>ROUND((Source!F339+Source!F340)/1000, 2)</f>
        <v>10785.53</v>
      </c>
      <c r="J40" s="80"/>
      <c r="K40" s="81" t="s">
        <v>383</v>
      </c>
      <c r="L40" s="81"/>
    </row>
    <row r="41" spans="1:12" ht="15" x14ac:dyDescent="0.25">
      <c r="A41" s="20"/>
      <c r="C41" s="83" t="s">
        <v>400</v>
      </c>
      <c r="D41" s="83"/>
      <c r="E41" s="83"/>
      <c r="F41" s="83"/>
      <c r="G41" s="80">
        <f>I41</f>
        <v>7920.3924800000004</v>
      </c>
      <c r="H41" s="80"/>
      <c r="I41" s="80">
        <f>(Source!F342+Source!F343)</f>
        <v>7920.3924800000004</v>
      </c>
      <c r="J41" s="80"/>
      <c r="K41" s="81" t="s">
        <v>401</v>
      </c>
      <c r="L41" s="81"/>
    </row>
    <row r="42" spans="1:12" ht="15" x14ac:dyDescent="0.25">
      <c r="A42" s="20"/>
      <c r="C42" s="83" t="s">
        <v>402</v>
      </c>
      <c r="D42" s="83"/>
      <c r="E42" s="83"/>
      <c r="F42" s="83"/>
      <c r="G42" s="80">
        <f>ROUND(SUM(R1:R423)/1000, 2)</f>
        <v>99.38</v>
      </c>
      <c r="H42" s="80"/>
      <c r="I42" s="80">
        <f>(Source!F335+ Source!F334)/1000</f>
        <v>5135.9666500000003</v>
      </c>
      <c r="J42" s="80"/>
      <c r="K42" s="81" t="s">
        <v>383</v>
      </c>
      <c r="L42" s="81"/>
    </row>
    <row r="43" spans="1:12" ht="14.25" hidden="1" x14ac:dyDescent="0.2">
      <c r="A43" s="20"/>
      <c r="C43" s="79" t="s">
        <v>197</v>
      </c>
      <c r="D43" s="79"/>
      <c r="E43" s="79"/>
      <c r="F43" s="79"/>
      <c r="G43" s="80"/>
      <c r="H43" s="80"/>
      <c r="I43" s="80"/>
      <c r="J43" s="80"/>
      <c r="K43" s="22" t="s">
        <v>383</v>
      </c>
      <c r="L43" s="20"/>
    </row>
    <row r="44" spans="1:12" ht="15" x14ac:dyDescent="0.25">
      <c r="A44" s="20"/>
      <c r="C44" s="38"/>
      <c r="D44" s="38"/>
      <c r="E44" s="38"/>
      <c r="F44" s="21"/>
      <c r="G44" s="25"/>
      <c r="H44" s="25"/>
      <c r="I44" s="25"/>
      <c r="J44" s="25"/>
      <c r="K44" s="25"/>
      <c r="L44" s="25"/>
    </row>
    <row r="45" spans="1:12" ht="15" hidden="1" x14ac:dyDescent="0.2">
      <c r="A45" s="21" t="s">
        <v>403</v>
      </c>
      <c r="C45" s="20"/>
      <c r="D45" s="20"/>
      <c r="E45" s="20"/>
      <c r="F45" s="20"/>
      <c r="G45" s="39"/>
      <c r="H45" s="39"/>
      <c r="I45" s="40"/>
      <c r="J45" s="39"/>
      <c r="K45" s="39"/>
      <c r="L45" s="39"/>
    </row>
    <row r="46" spans="1:12" ht="15" hidden="1" x14ac:dyDescent="0.2">
      <c r="A46" s="21" t="s">
        <v>404</v>
      </c>
      <c r="C46" s="20"/>
      <c r="D46" s="20"/>
      <c r="E46" s="20"/>
      <c r="F46" s="20"/>
      <c r="G46" s="39"/>
      <c r="H46" s="39"/>
      <c r="I46" s="40"/>
      <c r="J46" s="39"/>
      <c r="K46" s="39"/>
      <c r="L46" s="39"/>
    </row>
    <row r="47" spans="1:12" ht="15" hidden="1" x14ac:dyDescent="0.2">
      <c r="A47" s="20"/>
      <c r="C47" s="24"/>
      <c r="D47" s="24"/>
      <c r="E47" s="24"/>
      <c r="F47" s="24"/>
      <c r="G47" s="39"/>
      <c r="H47" s="39"/>
      <c r="I47" s="40"/>
      <c r="J47" s="39"/>
      <c r="K47" s="39"/>
      <c r="L47" s="39"/>
    </row>
    <row r="48" spans="1:12" ht="48" x14ac:dyDescent="0.2">
      <c r="A48" s="41" t="s">
        <v>384</v>
      </c>
      <c r="B48" s="62" t="s">
        <v>405</v>
      </c>
      <c r="C48" s="41" t="s">
        <v>385</v>
      </c>
      <c r="D48" s="41" t="s">
        <v>406</v>
      </c>
      <c r="E48" s="41" t="s">
        <v>407</v>
      </c>
      <c r="F48" s="41" t="s">
        <v>408</v>
      </c>
      <c r="G48" s="41" t="s">
        <v>409</v>
      </c>
      <c r="H48" s="41" t="s">
        <v>410</v>
      </c>
      <c r="I48" s="41" t="s">
        <v>411</v>
      </c>
      <c r="J48" s="41" t="s">
        <v>412</v>
      </c>
      <c r="K48" s="41" t="s">
        <v>413</v>
      </c>
      <c r="L48" s="41" t="s">
        <v>414</v>
      </c>
    </row>
    <row r="49" spans="1:26" ht="14.25" x14ac:dyDescent="0.2">
      <c r="A49" s="42">
        <v>1</v>
      </c>
      <c r="B49" s="67">
        <v>2</v>
      </c>
      <c r="C49" s="42">
        <v>3</v>
      </c>
      <c r="D49" s="42">
        <v>4</v>
      </c>
      <c r="E49" s="42">
        <v>5</v>
      </c>
      <c r="F49" s="42">
        <v>6</v>
      </c>
      <c r="G49" s="42">
        <v>7</v>
      </c>
      <c r="H49" s="42">
        <v>8</v>
      </c>
      <c r="I49" s="42">
        <v>9</v>
      </c>
      <c r="J49" s="42">
        <v>10</v>
      </c>
      <c r="K49" s="42">
        <v>11</v>
      </c>
      <c r="L49" s="43">
        <v>12</v>
      </c>
    </row>
    <row r="51" spans="1:26" ht="16.5" x14ac:dyDescent="0.25">
      <c r="A51" s="86" t="str">
        <f>CONCATENATE("Раздел: ",IF(Source!G24&lt;&gt;"Новый раздел", Source!G24, ""))</f>
        <v>Раздел: Раздел: Пусконаладочные работы "вхолостую" высоковольтного оборудования</v>
      </c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</row>
    <row r="52" spans="1:26" ht="60" x14ac:dyDescent="0.2">
      <c r="A52" s="23">
        <v>1</v>
      </c>
      <c r="B52" s="63" t="s">
        <v>424</v>
      </c>
      <c r="C52" s="23" t="str">
        <f>Source!G28</f>
        <v>Выключатель: автоматический с электромагнитным дутьем или вакуумный и элегазовый напряжением до 11 кВ</v>
      </c>
      <c r="D52" s="48" t="str">
        <f>Source!H28</f>
        <v>ШТ</v>
      </c>
      <c r="E52" s="24">
        <f>Source!I28</f>
        <v>20</v>
      </c>
      <c r="F52" s="28">
        <f>Source!AL28+Source!AM28+Source!AO28</f>
        <v>263.77999999999997</v>
      </c>
      <c r="G52" s="35"/>
      <c r="H52" s="28"/>
      <c r="I52" s="35" t="str">
        <f>Source!BO28</f>
        <v/>
      </c>
      <c r="J52" s="35"/>
      <c r="K52" s="28"/>
      <c r="L52" s="49"/>
      <c r="S52">
        <f>ROUND((Source!FX28/100)*((ROUND(Source!AF28*Source!I28, 2)+ROUND(Source!AE28*Source!I28, 2))), 2)</f>
        <v>5075.13</v>
      </c>
      <c r="T52">
        <f>Source!X28</f>
        <v>262282.57</v>
      </c>
      <c r="U52">
        <f>ROUND((Source!FY28/100)*((ROUND(Source!AF28*Source!I28, 2)+ROUND(Source!AE28*Source!I28, 2))), 2)</f>
        <v>2468.98</v>
      </c>
      <c r="V52">
        <f>Source!Y28</f>
        <v>127596.93</v>
      </c>
    </row>
    <row r="53" spans="1:26" ht="14.25" x14ac:dyDescent="0.2">
      <c r="A53" s="23"/>
      <c r="B53" s="63"/>
      <c r="C53" s="23" t="s">
        <v>415</v>
      </c>
      <c r="D53" s="48"/>
      <c r="E53" s="24"/>
      <c r="F53" s="28">
        <f>Source!AO28</f>
        <v>263.77999999999997</v>
      </c>
      <c r="G53" s="35" t="str">
        <f>Source!DG28</f>
        <v>*1,3</v>
      </c>
      <c r="H53" s="28">
        <f>ROUND(Source!AF28*Source!I28, 2)</f>
        <v>6858.28</v>
      </c>
      <c r="I53" s="35"/>
      <c r="J53" s="35">
        <f>IF(Source!BA28&lt;&gt; 0, Source!BA28, 1)</f>
        <v>51.68</v>
      </c>
      <c r="K53" s="28">
        <f>Source!S28</f>
        <v>354435.91</v>
      </c>
      <c r="L53" s="49"/>
      <c r="R53">
        <f>H53</f>
        <v>6858.28</v>
      </c>
    </row>
    <row r="54" spans="1:26" ht="14.25" x14ac:dyDescent="0.2">
      <c r="A54" s="23"/>
      <c r="B54" s="63"/>
      <c r="C54" s="23" t="s">
        <v>416</v>
      </c>
      <c r="D54" s="48" t="s">
        <v>388</v>
      </c>
      <c r="E54" s="24">
        <f>Source!BZ28</f>
        <v>74</v>
      </c>
      <c r="F54" s="57"/>
      <c r="G54" s="35"/>
      <c r="H54" s="28">
        <f>SUM(S52:S56)</f>
        <v>5075.13</v>
      </c>
      <c r="I54" s="50"/>
      <c r="J54" s="36">
        <f>Source!AT28</f>
        <v>74</v>
      </c>
      <c r="K54" s="28">
        <f>SUM(T52:T56)</f>
        <v>262282.57</v>
      </c>
      <c r="L54" s="49"/>
    </row>
    <row r="55" spans="1:26" ht="14.25" x14ac:dyDescent="0.2">
      <c r="A55" s="23"/>
      <c r="B55" s="63"/>
      <c r="C55" s="23" t="s">
        <v>417</v>
      </c>
      <c r="D55" s="48" t="s">
        <v>388</v>
      </c>
      <c r="E55" s="24">
        <f>Source!CA28</f>
        <v>36</v>
      </c>
      <c r="F55" s="57"/>
      <c r="G55" s="35"/>
      <c r="H55" s="28">
        <f>SUM(U52:U56)</f>
        <v>2468.98</v>
      </c>
      <c r="I55" s="50"/>
      <c r="J55" s="36">
        <f>Source!AU28</f>
        <v>36</v>
      </c>
      <c r="K55" s="28">
        <f>SUM(V52:V56)</f>
        <v>127596.93</v>
      </c>
      <c r="L55" s="49"/>
    </row>
    <row r="56" spans="1:26" ht="14.25" x14ac:dyDescent="0.2">
      <c r="A56" s="26"/>
      <c r="B56" s="64"/>
      <c r="C56" s="26" t="s">
        <v>418</v>
      </c>
      <c r="D56" s="51" t="s">
        <v>419</v>
      </c>
      <c r="E56" s="52">
        <f>Source!AQ28</f>
        <v>21.6</v>
      </c>
      <c r="F56" s="53"/>
      <c r="G56" s="54" t="str">
        <f>Source!DI28</f>
        <v>*1,3</v>
      </c>
      <c r="H56" s="53"/>
      <c r="I56" s="54"/>
      <c r="J56" s="54"/>
      <c r="K56" s="53"/>
      <c r="L56" s="55">
        <f>Source!U28</f>
        <v>561.6</v>
      </c>
    </row>
    <row r="57" spans="1:26" ht="15" x14ac:dyDescent="0.25">
      <c r="G57" s="85">
        <f>H53+H54+H55</f>
        <v>14402.39</v>
      </c>
      <c r="H57" s="85"/>
      <c r="J57" s="85">
        <f>K53+K54+K55</f>
        <v>744315.40999999992</v>
      </c>
      <c r="K57" s="85"/>
      <c r="L57" s="56">
        <f>Source!U28</f>
        <v>561.6</v>
      </c>
      <c r="O57" s="27">
        <f>G57</f>
        <v>14402.39</v>
      </c>
      <c r="P57" s="27">
        <f>J57</f>
        <v>744315.40999999992</v>
      </c>
      <c r="Q57" s="27">
        <f>L57</f>
        <v>561.6</v>
      </c>
      <c r="W57">
        <f>IF(Source!BI28&lt;=1,H53+H54+H55, 0)</f>
        <v>0</v>
      </c>
      <c r="X57">
        <f>IF(Source!BI28=2,H53+H54+H55, 0)</f>
        <v>0</v>
      </c>
      <c r="Y57">
        <f>IF(Source!BI28=3,H53+H54+H55, 0)</f>
        <v>0</v>
      </c>
      <c r="Z57">
        <f>IF(Source!BI28=4,H53+H54+H55, 0)</f>
        <v>14402.39</v>
      </c>
    </row>
    <row r="58" spans="1:26" ht="71.25" x14ac:dyDescent="0.2">
      <c r="A58" s="23">
        <v>2</v>
      </c>
      <c r="B58" s="63" t="s">
        <v>425</v>
      </c>
      <c r="C58" s="23" t="str">
        <f>Source!G29</f>
        <v>Схема вторичной коммутации масляного выключателя напряжением до 11 кВ с местным управлением и общим приводом: пружинно-моторным или грузовым</v>
      </c>
      <c r="D58" s="48" t="str">
        <f>Source!H29</f>
        <v>ШТ</v>
      </c>
      <c r="E58" s="24">
        <f>Source!I29</f>
        <v>20</v>
      </c>
      <c r="F58" s="28">
        <f>Source!AL29+Source!AM29+Source!AO29</f>
        <v>251.29</v>
      </c>
      <c r="G58" s="35"/>
      <c r="H58" s="28"/>
      <c r="I58" s="35" t="str">
        <f>Source!BO29</f>
        <v/>
      </c>
      <c r="J58" s="35"/>
      <c r="K58" s="28"/>
      <c r="L58" s="49"/>
      <c r="S58">
        <f>ROUND((Source!FX29/100)*((ROUND(Source!AF29*Source!I29, 2)+ROUND(Source!AE29*Source!I29, 2))), 2)</f>
        <v>4834.82</v>
      </c>
      <c r="T58">
        <f>Source!X29</f>
        <v>249863.48</v>
      </c>
      <c r="U58">
        <f>ROUND((Source!FY29/100)*((ROUND(Source!AF29*Source!I29, 2)+ROUND(Source!AE29*Source!I29, 2))), 2)</f>
        <v>2352.0700000000002</v>
      </c>
      <c r="V58">
        <f>Source!Y29</f>
        <v>121555.21</v>
      </c>
    </row>
    <row r="59" spans="1:26" ht="14.25" x14ac:dyDescent="0.2">
      <c r="A59" s="23"/>
      <c r="B59" s="63"/>
      <c r="C59" s="23" t="s">
        <v>415</v>
      </c>
      <c r="D59" s="48"/>
      <c r="E59" s="24"/>
      <c r="F59" s="28">
        <f>Source!AO29</f>
        <v>251.29</v>
      </c>
      <c r="G59" s="35" t="str">
        <f>Source!DG29</f>
        <v>*1,3</v>
      </c>
      <c r="H59" s="28">
        <f>ROUND(Source!AF29*Source!I29, 2)</f>
        <v>6533.54</v>
      </c>
      <c r="I59" s="35"/>
      <c r="J59" s="35">
        <f>IF(Source!BA29&lt;&gt; 0, Source!BA29, 1)</f>
        <v>51.68</v>
      </c>
      <c r="K59" s="28">
        <f>Source!S29</f>
        <v>337653.35</v>
      </c>
      <c r="L59" s="49"/>
      <c r="R59">
        <f>H59</f>
        <v>6533.54</v>
      </c>
    </row>
    <row r="60" spans="1:26" ht="14.25" x14ac:dyDescent="0.2">
      <c r="A60" s="23"/>
      <c r="B60" s="63"/>
      <c r="C60" s="23" t="s">
        <v>416</v>
      </c>
      <c r="D60" s="48" t="s">
        <v>388</v>
      </c>
      <c r="E60" s="24">
        <f>Source!BZ29</f>
        <v>74</v>
      </c>
      <c r="F60" s="57"/>
      <c r="G60" s="35"/>
      <c r="H60" s="28">
        <f>SUM(S58:S62)</f>
        <v>4834.82</v>
      </c>
      <c r="I60" s="50"/>
      <c r="J60" s="36">
        <f>Source!AT29</f>
        <v>74</v>
      </c>
      <c r="K60" s="28">
        <f>SUM(T58:T62)</f>
        <v>249863.48</v>
      </c>
      <c r="L60" s="49"/>
    </row>
    <row r="61" spans="1:26" ht="14.25" x14ac:dyDescent="0.2">
      <c r="A61" s="23"/>
      <c r="B61" s="63"/>
      <c r="C61" s="23" t="s">
        <v>417</v>
      </c>
      <c r="D61" s="48" t="s">
        <v>388</v>
      </c>
      <c r="E61" s="24">
        <f>Source!CA29</f>
        <v>36</v>
      </c>
      <c r="F61" s="57"/>
      <c r="G61" s="35"/>
      <c r="H61" s="28">
        <f>SUM(U58:U62)</f>
        <v>2352.0700000000002</v>
      </c>
      <c r="I61" s="50"/>
      <c r="J61" s="36">
        <f>Source!AU29</f>
        <v>36</v>
      </c>
      <c r="K61" s="28">
        <f>SUM(V58:V62)</f>
        <v>121555.21</v>
      </c>
      <c r="L61" s="49"/>
    </row>
    <row r="62" spans="1:26" ht="14.25" x14ac:dyDescent="0.2">
      <c r="A62" s="26"/>
      <c r="B62" s="64"/>
      <c r="C62" s="26" t="s">
        <v>418</v>
      </c>
      <c r="D62" s="51" t="s">
        <v>419</v>
      </c>
      <c r="E62" s="52">
        <f>Source!AQ29</f>
        <v>21.6</v>
      </c>
      <c r="F62" s="53"/>
      <c r="G62" s="54" t="str">
        <f>Source!DI29</f>
        <v>*1,3</v>
      </c>
      <c r="H62" s="53"/>
      <c r="I62" s="54"/>
      <c r="J62" s="54"/>
      <c r="K62" s="53"/>
      <c r="L62" s="55">
        <f>Source!U29</f>
        <v>561.6</v>
      </c>
    </row>
    <row r="63" spans="1:26" ht="15" x14ac:dyDescent="0.25">
      <c r="G63" s="85">
        <f>H59+H60+H61</f>
        <v>13720.43</v>
      </c>
      <c r="H63" s="85"/>
      <c r="J63" s="85">
        <f>K59+K60+K61</f>
        <v>709072.03999999992</v>
      </c>
      <c r="K63" s="85"/>
      <c r="L63" s="56">
        <f>Source!U29</f>
        <v>561.6</v>
      </c>
      <c r="O63" s="27">
        <f>G63</f>
        <v>13720.43</v>
      </c>
      <c r="P63" s="27">
        <f>J63</f>
        <v>709072.03999999992</v>
      </c>
      <c r="Q63" s="27">
        <f>L63</f>
        <v>561.6</v>
      </c>
      <c r="W63">
        <f>IF(Source!BI29&lt;=1,H59+H60+H61, 0)</f>
        <v>0</v>
      </c>
      <c r="X63">
        <f>IF(Source!BI29=2,H59+H60+H61, 0)</f>
        <v>0</v>
      </c>
      <c r="Y63">
        <f>IF(Source!BI29=3,H59+H60+H61, 0)</f>
        <v>0</v>
      </c>
      <c r="Z63">
        <f>IF(Source!BI29=4,H59+H60+H61, 0)</f>
        <v>13720.43</v>
      </c>
    </row>
    <row r="64" spans="1:26" ht="60" x14ac:dyDescent="0.2">
      <c r="A64" s="23">
        <v>3</v>
      </c>
      <c r="B64" s="63" t="s">
        <v>426</v>
      </c>
      <c r="C64" s="23" t="str">
        <f>Source!G30</f>
        <v>Схема разводки трехпроводной системы с количеством панелей (шкафов, ячеек): до 2</v>
      </c>
      <c r="D64" s="48" t="str">
        <f>Source!H30</f>
        <v>схема</v>
      </c>
      <c r="E64" s="24">
        <f>Source!I30</f>
        <v>20</v>
      </c>
      <c r="F64" s="28">
        <f>Source!AL30+Source!AM30+Source!AO30</f>
        <v>33.01</v>
      </c>
      <c r="G64" s="35"/>
      <c r="H64" s="28"/>
      <c r="I64" s="35" t="str">
        <f>Source!BO30</f>
        <v/>
      </c>
      <c r="J64" s="35"/>
      <c r="K64" s="28"/>
      <c r="L64" s="49"/>
      <c r="S64">
        <f>ROUND((Source!FX30/100)*((ROUND(Source!AF30*Source!I30, 2)+ROUND(Source!AE30*Source!I30, 2))), 2)</f>
        <v>635.11</v>
      </c>
      <c r="T64">
        <f>Source!X30</f>
        <v>32822.61</v>
      </c>
      <c r="U64">
        <f>ROUND((Source!FY30/100)*((ROUND(Source!AF30*Source!I30, 2)+ROUND(Source!AE30*Source!I30, 2))), 2)</f>
        <v>308.97000000000003</v>
      </c>
      <c r="V64">
        <f>Source!Y30</f>
        <v>15967.76</v>
      </c>
    </row>
    <row r="65" spans="1:26" ht="14.25" x14ac:dyDescent="0.2">
      <c r="A65" s="23"/>
      <c r="B65" s="63"/>
      <c r="C65" s="23" t="s">
        <v>415</v>
      </c>
      <c r="D65" s="48"/>
      <c r="E65" s="24"/>
      <c r="F65" s="28">
        <f>Source!AO30</f>
        <v>33.01</v>
      </c>
      <c r="G65" s="35" t="str">
        <f>Source!DG30</f>
        <v>*1,3</v>
      </c>
      <c r="H65" s="28">
        <f>ROUND(Source!AF30*Source!I30, 2)</f>
        <v>858.26</v>
      </c>
      <c r="I65" s="35"/>
      <c r="J65" s="35">
        <f>IF(Source!BA30&lt;&gt; 0, Source!BA30, 1)</f>
        <v>51.68</v>
      </c>
      <c r="K65" s="28">
        <f>Source!S30</f>
        <v>44354.879999999997</v>
      </c>
      <c r="L65" s="49"/>
      <c r="R65">
        <f>H65</f>
        <v>858.26</v>
      </c>
    </row>
    <row r="66" spans="1:26" ht="14.25" x14ac:dyDescent="0.2">
      <c r="A66" s="23"/>
      <c r="B66" s="63"/>
      <c r="C66" s="23" t="s">
        <v>416</v>
      </c>
      <c r="D66" s="48" t="s">
        <v>388</v>
      </c>
      <c r="E66" s="24">
        <f>Source!BZ30</f>
        <v>74</v>
      </c>
      <c r="F66" s="57"/>
      <c r="G66" s="35"/>
      <c r="H66" s="28">
        <f>SUM(S64:S68)</f>
        <v>635.11</v>
      </c>
      <c r="I66" s="50"/>
      <c r="J66" s="36">
        <f>Source!AT30</f>
        <v>74</v>
      </c>
      <c r="K66" s="28">
        <f>SUM(T64:T68)</f>
        <v>32822.61</v>
      </c>
      <c r="L66" s="49"/>
    </row>
    <row r="67" spans="1:26" ht="14.25" x14ac:dyDescent="0.2">
      <c r="A67" s="23"/>
      <c r="B67" s="63"/>
      <c r="C67" s="23" t="s">
        <v>417</v>
      </c>
      <c r="D67" s="48" t="s">
        <v>388</v>
      </c>
      <c r="E67" s="24">
        <f>Source!CA30</f>
        <v>36</v>
      </c>
      <c r="F67" s="57"/>
      <c r="G67" s="35"/>
      <c r="H67" s="28">
        <f>SUM(U64:U68)</f>
        <v>308.97000000000003</v>
      </c>
      <c r="I67" s="50"/>
      <c r="J67" s="36">
        <f>Source!AU30</f>
        <v>36</v>
      </c>
      <c r="K67" s="28">
        <f>SUM(V64:V68)</f>
        <v>15967.76</v>
      </c>
      <c r="L67" s="49"/>
    </row>
    <row r="68" spans="1:26" ht="14.25" x14ac:dyDescent="0.2">
      <c r="A68" s="26"/>
      <c r="B68" s="64"/>
      <c r="C68" s="26" t="s">
        <v>418</v>
      </c>
      <c r="D68" s="51" t="s">
        <v>419</v>
      </c>
      <c r="E68" s="52">
        <f>Source!AQ30</f>
        <v>2.88</v>
      </c>
      <c r="F68" s="53"/>
      <c r="G68" s="54" t="str">
        <f>Source!DI30</f>
        <v>*1,3</v>
      </c>
      <c r="H68" s="53"/>
      <c r="I68" s="54"/>
      <c r="J68" s="54"/>
      <c r="K68" s="53"/>
      <c r="L68" s="55">
        <f>Source!U30</f>
        <v>74.88</v>
      </c>
    </row>
    <row r="69" spans="1:26" ht="15" x14ac:dyDescent="0.25">
      <c r="G69" s="85">
        <f>H65+H66+H67</f>
        <v>1802.34</v>
      </c>
      <c r="H69" s="85"/>
      <c r="J69" s="85">
        <f>K65+K66+K67</f>
        <v>93145.249999999985</v>
      </c>
      <c r="K69" s="85"/>
      <c r="L69" s="56">
        <f>Source!U30</f>
        <v>74.88</v>
      </c>
      <c r="O69" s="27">
        <f>G69</f>
        <v>1802.34</v>
      </c>
      <c r="P69" s="27">
        <f>J69</f>
        <v>93145.249999999985</v>
      </c>
      <c r="Q69" s="27">
        <f>L69</f>
        <v>74.88</v>
      </c>
      <c r="W69">
        <f>IF(Source!BI30&lt;=1,H65+H66+H67, 0)</f>
        <v>0</v>
      </c>
      <c r="X69">
        <f>IF(Source!BI30=2,H65+H66+H67, 0)</f>
        <v>0</v>
      </c>
      <c r="Y69">
        <f>IF(Source!BI30=3,H65+H66+H67, 0)</f>
        <v>0</v>
      </c>
      <c r="Z69">
        <f>IF(Source!BI30=4,H65+H66+H67, 0)</f>
        <v>1802.34</v>
      </c>
    </row>
    <row r="70" spans="1:26" ht="60" x14ac:dyDescent="0.2">
      <c r="A70" s="23">
        <v>4</v>
      </c>
      <c r="B70" s="63" t="s">
        <v>427</v>
      </c>
      <c r="C70" s="23" t="str">
        <f>Source!G31</f>
        <v>Проверка наличия цепи между заземлителями и заземленными элементами</v>
      </c>
      <c r="D70" s="48" t="str">
        <f>Source!H31</f>
        <v>100 измерений</v>
      </c>
      <c r="E70" s="24">
        <f>Source!I31</f>
        <v>0.6</v>
      </c>
      <c r="F70" s="28">
        <f>Source!AL31+Source!AM31+Source!AO31</f>
        <v>165.95</v>
      </c>
      <c r="G70" s="35"/>
      <c r="H70" s="28"/>
      <c r="I70" s="35" t="str">
        <f>Source!BO31</f>
        <v/>
      </c>
      <c r="J70" s="35"/>
      <c r="K70" s="28"/>
      <c r="L70" s="49"/>
      <c r="S70">
        <f>ROUND((Source!FX31/100)*((ROUND(Source!AF31*Source!I31, 2)+ROUND(Source!AE31*Source!I31, 2))), 2)</f>
        <v>95.79</v>
      </c>
      <c r="T70">
        <f>Source!X31</f>
        <v>4950.24</v>
      </c>
      <c r="U70">
        <f>ROUND((Source!FY31/100)*((ROUND(Source!AF31*Source!I31, 2)+ROUND(Source!AE31*Source!I31, 2))), 2)</f>
        <v>46.6</v>
      </c>
      <c r="V70">
        <f>Source!Y31</f>
        <v>2408.2199999999998</v>
      </c>
    </row>
    <row r="71" spans="1:26" ht="14.25" x14ac:dyDescent="0.2">
      <c r="A71" s="23"/>
      <c r="B71" s="63"/>
      <c r="C71" s="23" t="s">
        <v>415</v>
      </c>
      <c r="D71" s="48"/>
      <c r="E71" s="24"/>
      <c r="F71" s="28">
        <f>Source!AO31</f>
        <v>165.95</v>
      </c>
      <c r="G71" s="35" t="str">
        <f>Source!DG31</f>
        <v>*1,3</v>
      </c>
      <c r="H71" s="28">
        <f>ROUND(Source!AF31*Source!I31, 2)</f>
        <v>129.44</v>
      </c>
      <c r="I71" s="35"/>
      <c r="J71" s="35">
        <f>IF(Source!BA31&lt;&gt; 0, Source!BA31, 1)</f>
        <v>51.68</v>
      </c>
      <c r="K71" s="28">
        <f>Source!S31</f>
        <v>6689.51</v>
      </c>
      <c r="L71" s="49"/>
      <c r="R71">
        <f>H71</f>
        <v>129.44</v>
      </c>
    </row>
    <row r="72" spans="1:26" ht="14.25" x14ac:dyDescent="0.2">
      <c r="A72" s="23"/>
      <c r="B72" s="63"/>
      <c r="C72" s="23" t="s">
        <v>416</v>
      </c>
      <c r="D72" s="48" t="s">
        <v>388</v>
      </c>
      <c r="E72" s="24">
        <f>Source!BZ31</f>
        <v>74</v>
      </c>
      <c r="F72" s="57"/>
      <c r="G72" s="35"/>
      <c r="H72" s="28">
        <f>SUM(S70:S74)</f>
        <v>95.79</v>
      </c>
      <c r="I72" s="50"/>
      <c r="J72" s="36">
        <f>Source!AT31</f>
        <v>74</v>
      </c>
      <c r="K72" s="28">
        <f>SUM(T70:T74)</f>
        <v>4950.24</v>
      </c>
      <c r="L72" s="49"/>
    </row>
    <row r="73" spans="1:26" ht="14.25" x14ac:dyDescent="0.2">
      <c r="A73" s="23"/>
      <c r="B73" s="63"/>
      <c r="C73" s="23" t="s">
        <v>417</v>
      </c>
      <c r="D73" s="48" t="s">
        <v>388</v>
      </c>
      <c r="E73" s="24">
        <f>Source!CA31</f>
        <v>36</v>
      </c>
      <c r="F73" s="57"/>
      <c r="G73" s="35"/>
      <c r="H73" s="28">
        <f>SUM(U70:U74)</f>
        <v>46.6</v>
      </c>
      <c r="I73" s="50"/>
      <c r="J73" s="36">
        <f>Source!AU31</f>
        <v>36</v>
      </c>
      <c r="K73" s="28">
        <f>SUM(V70:V74)</f>
        <v>2408.2199999999998</v>
      </c>
      <c r="L73" s="49"/>
    </row>
    <row r="74" spans="1:26" ht="14.25" x14ac:dyDescent="0.2">
      <c r="A74" s="26"/>
      <c r="B74" s="64"/>
      <c r="C74" s="26" t="s">
        <v>418</v>
      </c>
      <c r="D74" s="51" t="s">
        <v>419</v>
      </c>
      <c r="E74" s="52">
        <f>Source!AQ31</f>
        <v>12.96</v>
      </c>
      <c r="F74" s="53"/>
      <c r="G74" s="54" t="str">
        <f>Source!DI31</f>
        <v>*1,3</v>
      </c>
      <c r="H74" s="53"/>
      <c r="I74" s="54"/>
      <c r="J74" s="54"/>
      <c r="K74" s="53"/>
      <c r="L74" s="55">
        <f>Source!U31</f>
        <v>10.1088</v>
      </c>
    </row>
    <row r="75" spans="1:26" ht="15" x14ac:dyDescent="0.25">
      <c r="G75" s="85">
        <f>H71+H72+H73</f>
        <v>271.83000000000004</v>
      </c>
      <c r="H75" s="85"/>
      <c r="J75" s="85">
        <f>K71+K72+K73</f>
        <v>14047.97</v>
      </c>
      <c r="K75" s="85"/>
      <c r="L75" s="56">
        <f>Source!U31</f>
        <v>10.1088</v>
      </c>
      <c r="O75" s="27">
        <f>G75</f>
        <v>271.83000000000004</v>
      </c>
      <c r="P75" s="27">
        <f>J75</f>
        <v>14047.97</v>
      </c>
      <c r="Q75" s="27">
        <f>L75</f>
        <v>10.1088</v>
      </c>
      <c r="W75">
        <f>IF(Source!BI31&lt;=1,H71+H72+H73, 0)</f>
        <v>0</v>
      </c>
      <c r="X75">
        <f>IF(Source!BI31=2,H71+H72+H73, 0)</f>
        <v>0</v>
      </c>
      <c r="Y75">
        <f>IF(Source!BI31=3,H71+H72+H73, 0)</f>
        <v>0</v>
      </c>
      <c r="Z75">
        <f>IF(Source!BI31=4,H71+H72+H73, 0)</f>
        <v>271.83000000000004</v>
      </c>
    </row>
    <row r="76" spans="1:26" ht="60" x14ac:dyDescent="0.2">
      <c r="A76" s="23">
        <v>5</v>
      </c>
      <c r="B76" s="63" t="s">
        <v>428</v>
      </c>
      <c r="C76" s="23" t="str">
        <f>Source!G32</f>
        <v>Фазировка электрической линии или трансформатора с сетью напряжением: свыше 1 кВ</v>
      </c>
      <c r="D76" s="48" t="str">
        <f>Source!H32</f>
        <v>ШТ</v>
      </c>
      <c r="E76" s="24">
        <f>Source!I32</f>
        <v>39</v>
      </c>
      <c r="F76" s="28">
        <f>Source!AL32+Source!AM32+Source!AO32</f>
        <v>20.75</v>
      </c>
      <c r="G76" s="35"/>
      <c r="H76" s="28"/>
      <c r="I76" s="35" t="str">
        <f>Source!BO32</f>
        <v/>
      </c>
      <c r="J76" s="35"/>
      <c r="K76" s="28"/>
      <c r="L76" s="49"/>
      <c r="S76">
        <f>ROUND((Source!FX32/100)*((ROUND(Source!AF32*Source!I32, 2)+ROUND(Source!AE32*Source!I32, 2))), 2)</f>
        <v>778.5</v>
      </c>
      <c r="T76">
        <f>Source!X32</f>
        <v>40232.800000000003</v>
      </c>
      <c r="U76">
        <f>ROUND((Source!FY32/100)*((ROUND(Source!AF32*Source!I32, 2)+ROUND(Source!AE32*Source!I32, 2))), 2)</f>
        <v>378.73</v>
      </c>
      <c r="V76">
        <f>Source!Y32</f>
        <v>19572.71</v>
      </c>
    </row>
    <row r="77" spans="1:26" ht="14.25" x14ac:dyDescent="0.2">
      <c r="A77" s="23"/>
      <c r="B77" s="63"/>
      <c r="C77" s="23" t="s">
        <v>415</v>
      </c>
      <c r="D77" s="48"/>
      <c r="E77" s="24"/>
      <c r="F77" s="28">
        <f>Source!AO32</f>
        <v>20.75</v>
      </c>
      <c r="G77" s="35" t="str">
        <f>Source!DG32</f>
        <v>*1,3</v>
      </c>
      <c r="H77" s="28">
        <f>ROUND(Source!AF32*Source!I32, 2)</f>
        <v>1052.03</v>
      </c>
      <c r="I77" s="35"/>
      <c r="J77" s="35">
        <f>IF(Source!BA32&lt;&gt; 0, Source!BA32, 1)</f>
        <v>51.68</v>
      </c>
      <c r="K77" s="28">
        <f>Source!S32</f>
        <v>54368.65</v>
      </c>
      <c r="L77" s="49"/>
      <c r="R77">
        <f>H77</f>
        <v>1052.03</v>
      </c>
    </row>
    <row r="78" spans="1:26" ht="14.25" x14ac:dyDescent="0.2">
      <c r="A78" s="23"/>
      <c r="B78" s="63"/>
      <c r="C78" s="23" t="s">
        <v>416</v>
      </c>
      <c r="D78" s="48" t="s">
        <v>388</v>
      </c>
      <c r="E78" s="24">
        <f>Source!BZ32</f>
        <v>74</v>
      </c>
      <c r="F78" s="57"/>
      <c r="G78" s="35"/>
      <c r="H78" s="28">
        <f>SUM(S76:S80)</f>
        <v>778.5</v>
      </c>
      <c r="I78" s="50"/>
      <c r="J78" s="36">
        <f>Source!AT32</f>
        <v>74</v>
      </c>
      <c r="K78" s="28">
        <f>SUM(T76:T80)</f>
        <v>40232.800000000003</v>
      </c>
      <c r="L78" s="49"/>
    </row>
    <row r="79" spans="1:26" ht="14.25" x14ac:dyDescent="0.2">
      <c r="A79" s="23"/>
      <c r="B79" s="63"/>
      <c r="C79" s="23" t="s">
        <v>417</v>
      </c>
      <c r="D79" s="48" t="s">
        <v>388</v>
      </c>
      <c r="E79" s="24">
        <f>Source!CA32</f>
        <v>36</v>
      </c>
      <c r="F79" s="57"/>
      <c r="G79" s="35"/>
      <c r="H79" s="28">
        <f>SUM(U76:U80)</f>
        <v>378.73</v>
      </c>
      <c r="I79" s="50"/>
      <c r="J79" s="36">
        <f>Source!AU32</f>
        <v>36</v>
      </c>
      <c r="K79" s="28">
        <f>SUM(V76:V80)</f>
        <v>19572.71</v>
      </c>
      <c r="L79" s="49"/>
    </row>
    <row r="80" spans="1:26" ht="14.25" x14ac:dyDescent="0.2">
      <c r="A80" s="26"/>
      <c r="B80" s="64"/>
      <c r="C80" s="26" t="s">
        <v>418</v>
      </c>
      <c r="D80" s="51" t="s">
        <v>419</v>
      </c>
      <c r="E80" s="52">
        <f>Source!AQ32</f>
        <v>1.62</v>
      </c>
      <c r="F80" s="53"/>
      <c r="G80" s="54" t="str">
        <f>Source!DI32</f>
        <v>*1,3</v>
      </c>
      <c r="H80" s="53"/>
      <c r="I80" s="54"/>
      <c r="J80" s="54"/>
      <c r="K80" s="53"/>
      <c r="L80" s="55">
        <f>Source!U32</f>
        <v>82.134</v>
      </c>
    </row>
    <row r="81" spans="1:26" ht="15" x14ac:dyDescent="0.25">
      <c r="G81" s="85">
        <f>H77+H78+H79</f>
        <v>2209.2600000000002</v>
      </c>
      <c r="H81" s="85"/>
      <c r="J81" s="85">
        <f>K77+K78+K79</f>
        <v>114174.16</v>
      </c>
      <c r="K81" s="85"/>
      <c r="L81" s="56">
        <f>Source!U32</f>
        <v>82.134</v>
      </c>
      <c r="O81" s="27">
        <f>G81</f>
        <v>2209.2600000000002</v>
      </c>
      <c r="P81" s="27">
        <f>J81</f>
        <v>114174.16</v>
      </c>
      <c r="Q81" s="27">
        <f>L81</f>
        <v>82.134</v>
      </c>
      <c r="W81">
        <f>IF(Source!BI32&lt;=1,H77+H78+H79, 0)</f>
        <v>0</v>
      </c>
      <c r="X81">
        <f>IF(Source!BI32=2,H77+H78+H79, 0)</f>
        <v>0</v>
      </c>
      <c r="Y81">
        <f>IF(Source!BI32=3,H77+H78+H79, 0)</f>
        <v>0</v>
      </c>
      <c r="Z81">
        <f>IF(Source!BI32=4,H77+H78+H79, 0)</f>
        <v>2209.2600000000002</v>
      </c>
    </row>
    <row r="82" spans="1:26" ht="60" x14ac:dyDescent="0.2">
      <c r="A82" s="23">
        <v>6</v>
      </c>
      <c r="B82" s="63" t="s">
        <v>429</v>
      </c>
      <c r="C82" s="23" t="str">
        <f>Source!G33</f>
        <v>Разъединитель трехполюсный напряжением: до 20 кВ</v>
      </c>
      <c r="D82" s="48" t="str">
        <f>Source!H33</f>
        <v>ШТ</v>
      </c>
      <c r="E82" s="24">
        <f>Source!I33</f>
        <v>19</v>
      </c>
      <c r="F82" s="28">
        <f>Source!AL33+Source!AM33+Source!AO33</f>
        <v>65.94</v>
      </c>
      <c r="G82" s="35"/>
      <c r="H82" s="28"/>
      <c r="I82" s="35" t="str">
        <f>Source!BO33</f>
        <v/>
      </c>
      <c r="J82" s="35"/>
      <c r="K82" s="28"/>
      <c r="L82" s="49"/>
      <c r="S82">
        <f>ROUND((Source!FX33/100)*((ROUND(Source!AF33*Source!I33, 2)+ROUND(Source!AE33*Source!I33, 2))), 2)</f>
        <v>1205.25</v>
      </c>
      <c r="T82">
        <f>Source!X33</f>
        <v>62287.39</v>
      </c>
      <c r="U82">
        <f>ROUND((Source!FY33/100)*((ROUND(Source!AF33*Source!I33, 2)+ROUND(Source!AE33*Source!I33, 2))), 2)</f>
        <v>586.34</v>
      </c>
      <c r="V82">
        <f>Source!Y33</f>
        <v>30301.97</v>
      </c>
    </row>
    <row r="83" spans="1:26" ht="14.25" x14ac:dyDescent="0.2">
      <c r="A83" s="23"/>
      <c r="B83" s="63"/>
      <c r="C83" s="23" t="s">
        <v>415</v>
      </c>
      <c r="D83" s="48"/>
      <c r="E83" s="24"/>
      <c r="F83" s="28">
        <f>Source!AO33</f>
        <v>65.94</v>
      </c>
      <c r="G83" s="35" t="str">
        <f>Source!DG33</f>
        <v>*1,3</v>
      </c>
      <c r="H83" s="28">
        <f>ROUND(Source!AF33*Source!I33, 2)</f>
        <v>1628.72</v>
      </c>
      <c r="I83" s="35"/>
      <c r="J83" s="35">
        <f>IF(Source!BA33&lt;&gt; 0, Source!BA33, 1)</f>
        <v>51.68</v>
      </c>
      <c r="K83" s="28">
        <f>Source!S33</f>
        <v>84172.15</v>
      </c>
      <c r="L83" s="49"/>
      <c r="R83">
        <f>H83</f>
        <v>1628.72</v>
      </c>
    </row>
    <row r="84" spans="1:26" ht="14.25" x14ac:dyDescent="0.2">
      <c r="A84" s="23"/>
      <c r="B84" s="63"/>
      <c r="C84" s="23" t="s">
        <v>416</v>
      </c>
      <c r="D84" s="48" t="s">
        <v>388</v>
      </c>
      <c r="E84" s="24">
        <f>Source!BZ33</f>
        <v>74</v>
      </c>
      <c r="F84" s="57"/>
      <c r="G84" s="35"/>
      <c r="H84" s="28">
        <f>SUM(S82:S86)</f>
        <v>1205.25</v>
      </c>
      <c r="I84" s="50"/>
      <c r="J84" s="36">
        <f>Source!AT33</f>
        <v>74</v>
      </c>
      <c r="K84" s="28">
        <f>SUM(T82:T86)</f>
        <v>62287.39</v>
      </c>
      <c r="L84" s="49"/>
    </row>
    <row r="85" spans="1:26" ht="14.25" x14ac:dyDescent="0.2">
      <c r="A85" s="23"/>
      <c r="B85" s="63"/>
      <c r="C85" s="23" t="s">
        <v>417</v>
      </c>
      <c r="D85" s="48" t="s">
        <v>388</v>
      </c>
      <c r="E85" s="24">
        <f>Source!CA33</f>
        <v>36</v>
      </c>
      <c r="F85" s="57"/>
      <c r="G85" s="35"/>
      <c r="H85" s="28">
        <f>SUM(U82:U86)</f>
        <v>586.34</v>
      </c>
      <c r="I85" s="50"/>
      <c r="J85" s="36">
        <f>Source!AU33</f>
        <v>36</v>
      </c>
      <c r="K85" s="28">
        <f>SUM(V82:V86)</f>
        <v>30301.97</v>
      </c>
      <c r="L85" s="49"/>
    </row>
    <row r="86" spans="1:26" ht="14.25" x14ac:dyDescent="0.2">
      <c r="A86" s="26"/>
      <c r="B86" s="64"/>
      <c r="C86" s="26" t="s">
        <v>418</v>
      </c>
      <c r="D86" s="51" t="s">
        <v>419</v>
      </c>
      <c r="E86" s="52">
        <f>Source!AQ33</f>
        <v>5.4</v>
      </c>
      <c r="F86" s="53"/>
      <c r="G86" s="54" t="str">
        <f>Source!DI33</f>
        <v>*1,3</v>
      </c>
      <c r="H86" s="53"/>
      <c r="I86" s="54"/>
      <c r="J86" s="54"/>
      <c r="K86" s="53"/>
      <c r="L86" s="55">
        <f>Source!U33</f>
        <v>133.38</v>
      </c>
    </row>
    <row r="87" spans="1:26" ht="15" x14ac:dyDescent="0.25">
      <c r="G87" s="85">
        <f>H83+H84+H85</f>
        <v>3420.3100000000004</v>
      </c>
      <c r="H87" s="85"/>
      <c r="J87" s="85">
        <f>K83+K84+K85</f>
        <v>176761.50999999998</v>
      </c>
      <c r="K87" s="85"/>
      <c r="L87" s="56">
        <f>Source!U33</f>
        <v>133.38</v>
      </c>
      <c r="O87" s="27">
        <f>G87</f>
        <v>3420.3100000000004</v>
      </c>
      <c r="P87" s="27">
        <f>J87</f>
        <v>176761.50999999998</v>
      </c>
      <c r="Q87" s="27">
        <f>L87</f>
        <v>133.38</v>
      </c>
      <c r="W87">
        <f>IF(Source!BI33&lt;=1,H83+H84+H85, 0)</f>
        <v>0</v>
      </c>
      <c r="X87">
        <f>IF(Source!BI33=2,H83+H84+H85, 0)</f>
        <v>0</v>
      </c>
      <c r="Y87">
        <f>IF(Source!BI33=3,H83+H84+H85, 0)</f>
        <v>0</v>
      </c>
      <c r="Z87">
        <f>IF(Source!BI33=4,H83+H84+H85, 0)</f>
        <v>3420.3100000000004</v>
      </c>
    </row>
    <row r="88" spans="1:26" ht="60" x14ac:dyDescent="0.2">
      <c r="A88" s="23">
        <v>7</v>
      </c>
      <c r="B88" s="63" t="s">
        <v>430</v>
      </c>
      <c r="C88" s="23" t="str">
        <f>Source!G34</f>
        <v>Испытание элементов ограничителей перенапряжения напряжением до 75 кВ</v>
      </c>
      <c r="D88" s="48" t="str">
        <f>Source!H34</f>
        <v>испытание</v>
      </c>
      <c r="E88" s="24">
        <f>Source!I34</f>
        <v>51</v>
      </c>
      <c r="F88" s="28">
        <f>Source!AL34+Source!AM34+Source!AO34</f>
        <v>32.729999999999997</v>
      </c>
      <c r="G88" s="35"/>
      <c r="H88" s="28"/>
      <c r="I88" s="35" t="str">
        <f>Source!BO34</f>
        <v/>
      </c>
      <c r="J88" s="35"/>
      <c r="K88" s="28"/>
      <c r="L88" s="49"/>
      <c r="S88">
        <f>ROUND((Source!FX34/100)*((ROUND(Source!AF34*Source!I34, 2)+ROUND(Source!AE34*Source!I34, 2))), 2)</f>
        <v>1605.8</v>
      </c>
      <c r="T88">
        <f>Source!X34</f>
        <v>82987.710000000006</v>
      </c>
      <c r="U88">
        <f>ROUND((Source!FY34/100)*((ROUND(Source!AF34*Source!I34, 2)+ROUND(Source!AE34*Source!I34, 2))), 2)</f>
        <v>781.2</v>
      </c>
      <c r="V88">
        <f>Source!Y34</f>
        <v>40372.400000000001</v>
      </c>
    </row>
    <row r="89" spans="1:26" ht="14.25" x14ac:dyDescent="0.2">
      <c r="A89" s="23"/>
      <c r="B89" s="63"/>
      <c r="C89" s="23" t="s">
        <v>415</v>
      </c>
      <c r="D89" s="48"/>
      <c r="E89" s="24"/>
      <c r="F89" s="28">
        <f>Source!AO34</f>
        <v>32.729999999999997</v>
      </c>
      <c r="G89" s="35" t="str">
        <f>Source!DG34</f>
        <v>*1,3</v>
      </c>
      <c r="H89" s="28">
        <f>ROUND(Source!AF34*Source!I34, 2)</f>
        <v>2170</v>
      </c>
      <c r="I89" s="35"/>
      <c r="J89" s="35">
        <f>IF(Source!BA34&lt;&gt; 0, Source!BA34, 1)</f>
        <v>51.68</v>
      </c>
      <c r="K89" s="28">
        <f>Source!S34</f>
        <v>112145.55</v>
      </c>
      <c r="L89" s="49"/>
      <c r="R89">
        <f>H89</f>
        <v>2170</v>
      </c>
    </row>
    <row r="90" spans="1:26" ht="14.25" x14ac:dyDescent="0.2">
      <c r="A90" s="23"/>
      <c r="B90" s="63"/>
      <c r="C90" s="23" t="s">
        <v>416</v>
      </c>
      <c r="D90" s="48" t="s">
        <v>388</v>
      </c>
      <c r="E90" s="24">
        <f>Source!BZ34</f>
        <v>74</v>
      </c>
      <c r="F90" s="57"/>
      <c r="G90" s="35"/>
      <c r="H90" s="28">
        <f>SUM(S88:S92)</f>
        <v>1605.8</v>
      </c>
      <c r="I90" s="50"/>
      <c r="J90" s="36">
        <f>Source!AT34</f>
        <v>74</v>
      </c>
      <c r="K90" s="28">
        <f>SUM(T88:T92)</f>
        <v>82987.710000000006</v>
      </c>
      <c r="L90" s="49"/>
    </row>
    <row r="91" spans="1:26" ht="14.25" x14ac:dyDescent="0.2">
      <c r="A91" s="23"/>
      <c r="B91" s="63"/>
      <c r="C91" s="23" t="s">
        <v>417</v>
      </c>
      <c r="D91" s="48" t="s">
        <v>388</v>
      </c>
      <c r="E91" s="24">
        <f>Source!CA34</f>
        <v>36</v>
      </c>
      <c r="F91" s="57"/>
      <c r="G91" s="35"/>
      <c r="H91" s="28">
        <f>SUM(U88:U92)</f>
        <v>781.2</v>
      </c>
      <c r="I91" s="50"/>
      <c r="J91" s="36">
        <f>Source!AU34</f>
        <v>36</v>
      </c>
      <c r="K91" s="28">
        <f>SUM(V88:V92)</f>
        <v>40372.400000000001</v>
      </c>
      <c r="L91" s="49"/>
    </row>
    <row r="92" spans="1:26" ht="14.25" x14ac:dyDescent="0.2">
      <c r="A92" s="26"/>
      <c r="B92" s="64"/>
      <c r="C92" s="26" t="s">
        <v>418</v>
      </c>
      <c r="D92" s="51" t="s">
        <v>419</v>
      </c>
      <c r="E92" s="52">
        <f>Source!AQ34</f>
        <v>2.7</v>
      </c>
      <c r="F92" s="53"/>
      <c r="G92" s="54" t="str">
        <f>Source!DI34</f>
        <v>*1,3</v>
      </c>
      <c r="H92" s="53"/>
      <c r="I92" s="54"/>
      <c r="J92" s="54"/>
      <c r="K92" s="53"/>
      <c r="L92" s="55">
        <f>Source!U34</f>
        <v>179.01</v>
      </c>
    </row>
    <row r="93" spans="1:26" ht="15" x14ac:dyDescent="0.25">
      <c r="G93" s="85">
        <f>H89+H90+H91</f>
        <v>4557</v>
      </c>
      <c r="H93" s="85"/>
      <c r="J93" s="85">
        <f>K89+K90+K91</f>
        <v>235505.66</v>
      </c>
      <c r="K93" s="85"/>
      <c r="L93" s="56">
        <f>Source!U34</f>
        <v>179.01</v>
      </c>
      <c r="O93" s="27">
        <f>G93</f>
        <v>4557</v>
      </c>
      <c r="P93" s="27">
        <f>J93</f>
        <v>235505.66</v>
      </c>
      <c r="Q93" s="27">
        <f>L93</f>
        <v>179.01</v>
      </c>
      <c r="W93">
        <f>IF(Source!BI34&lt;=1,H89+H90+H91, 0)</f>
        <v>0</v>
      </c>
      <c r="X93">
        <f>IF(Source!BI34=2,H89+H90+H91, 0)</f>
        <v>0</v>
      </c>
      <c r="Y93">
        <f>IF(Source!BI34=3,H89+H90+H91, 0)</f>
        <v>0</v>
      </c>
      <c r="Z93">
        <f>IF(Source!BI34=4,H89+H90+H91, 0)</f>
        <v>4557</v>
      </c>
    </row>
    <row r="94" spans="1:26" ht="60" x14ac:dyDescent="0.2">
      <c r="A94" s="23">
        <v>8</v>
      </c>
      <c r="B94" s="63" t="s">
        <v>431</v>
      </c>
      <c r="C94" s="23" t="str">
        <f>Source!G35</f>
        <v>Схема вторичной коммутации короткозамыкателя или отделителя</v>
      </c>
      <c r="D94" s="48" t="str">
        <f>Source!H35</f>
        <v>ШТ</v>
      </c>
      <c r="E94" s="24">
        <f>Source!I35</f>
        <v>17</v>
      </c>
      <c r="F94" s="28">
        <f>Source!AL35+Source!AM35+Source!AO35</f>
        <v>314.12</v>
      </c>
      <c r="G94" s="35"/>
      <c r="H94" s="28"/>
      <c r="I94" s="35" t="str">
        <f>Source!BO35</f>
        <v/>
      </c>
      <c r="J94" s="35"/>
      <c r="K94" s="28"/>
      <c r="L94" s="49"/>
      <c r="S94">
        <f>ROUND((Source!FX35/100)*((ROUND(Source!AF35*Source!I35, 2)+ROUND(Source!AE35*Source!I35, 2))), 2)</f>
        <v>5137.12</v>
      </c>
      <c r="T94">
        <f>Source!X35</f>
        <v>265486.28999999998</v>
      </c>
      <c r="U94">
        <f>ROUND((Source!FY35/100)*((ROUND(Source!AF35*Source!I35, 2)+ROUND(Source!AE35*Source!I35, 2))), 2)</f>
        <v>2499.14</v>
      </c>
      <c r="V94">
        <f>Source!Y35</f>
        <v>129155.49</v>
      </c>
    </row>
    <row r="95" spans="1:26" ht="14.25" x14ac:dyDescent="0.2">
      <c r="A95" s="23"/>
      <c r="B95" s="63"/>
      <c r="C95" s="23" t="s">
        <v>415</v>
      </c>
      <c r="D95" s="48"/>
      <c r="E95" s="24"/>
      <c r="F95" s="28">
        <f>Source!AO35</f>
        <v>314.12</v>
      </c>
      <c r="G95" s="35" t="str">
        <f>Source!DG35</f>
        <v>*1,3</v>
      </c>
      <c r="H95" s="28">
        <f>ROUND(Source!AF35*Source!I35, 2)</f>
        <v>6942.05</v>
      </c>
      <c r="I95" s="35"/>
      <c r="J95" s="35">
        <f>IF(Source!BA35&lt;&gt; 0, Source!BA35, 1)</f>
        <v>51.68</v>
      </c>
      <c r="K95" s="28">
        <f>Source!S35</f>
        <v>358765.25</v>
      </c>
      <c r="L95" s="49"/>
      <c r="R95">
        <f>H95</f>
        <v>6942.05</v>
      </c>
    </row>
    <row r="96" spans="1:26" ht="14.25" x14ac:dyDescent="0.2">
      <c r="A96" s="23"/>
      <c r="B96" s="63"/>
      <c r="C96" s="23" t="s">
        <v>416</v>
      </c>
      <c r="D96" s="48" t="s">
        <v>388</v>
      </c>
      <c r="E96" s="24">
        <f>Source!BZ35</f>
        <v>74</v>
      </c>
      <c r="F96" s="57"/>
      <c r="G96" s="35"/>
      <c r="H96" s="28">
        <f>SUM(S94:S98)</f>
        <v>5137.12</v>
      </c>
      <c r="I96" s="50"/>
      <c r="J96" s="36">
        <f>Source!AT35</f>
        <v>74</v>
      </c>
      <c r="K96" s="28">
        <f>SUM(T94:T98)</f>
        <v>265486.28999999998</v>
      </c>
      <c r="L96" s="49"/>
    </row>
    <row r="97" spans="1:26" ht="14.25" x14ac:dyDescent="0.2">
      <c r="A97" s="23"/>
      <c r="B97" s="63"/>
      <c r="C97" s="23" t="s">
        <v>417</v>
      </c>
      <c r="D97" s="48" t="s">
        <v>388</v>
      </c>
      <c r="E97" s="24">
        <f>Source!CA35</f>
        <v>36</v>
      </c>
      <c r="F97" s="57"/>
      <c r="G97" s="35"/>
      <c r="H97" s="28">
        <f>SUM(U94:U98)</f>
        <v>2499.14</v>
      </c>
      <c r="I97" s="50"/>
      <c r="J97" s="36">
        <f>Source!AU35</f>
        <v>36</v>
      </c>
      <c r="K97" s="28">
        <f>SUM(V94:V98)</f>
        <v>129155.49</v>
      </c>
      <c r="L97" s="49"/>
    </row>
    <row r="98" spans="1:26" ht="14.25" x14ac:dyDescent="0.2">
      <c r="A98" s="26"/>
      <c r="B98" s="64"/>
      <c r="C98" s="26" t="s">
        <v>418</v>
      </c>
      <c r="D98" s="51" t="s">
        <v>419</v>
      </c>
      <c r="E98" s="52">
        <f>Source!AQ35</f>
        <v>27</v>
      </c>
      <c r="F98" s="53"/>
      <c r="G98" s="54" t="str">
        <f>Source!DI35</f>
        <v>*1,3</v>
      </c>
      <c r="H98" s="53"/>
      <c r="I98" s="54"/>
      <c r="J98" s="54"/>
      <c r="K98" s="53"/>
      <c r="L98" s="55">
        <f>Source!U35</f>
        <v>596.70000000000005</v>
      </c>
    </row>
    <row r="99" spans="1:26" ht="15" x14ac:dyDescent="0.25">
      <c r="G99" s="85">
        <f>H95+H96+H97</f>
        <v>14578.31</v>
      </c>
      <c r="H99" s="85"/>
      <c r="J99" s="85">
        <f>K95+K96+K97</f>
        <v>753407.03</v>
      </c>
      <c r="K99" s="85"/>
      <c r="L99" s="56">
        <f>Source!U35</f>
        <v>596.70000000000005</v>
      </c>
      <c r="O99" s="27">
        <f>G99</f>
        <v>14578.31</v>
      </c>
      <c r="P99" s="27">
        <f>J99</f>
        <v>753407.03</v>
      </c>
      <c r="Q99" s="27">
        <f>L99</f>
        <v>596.70000000000005</v>
      </c>
      <c r="W99">
        <f>IF(Source!BI35&lt;=1,H95+H96+H97, 0)</f>
        <v>0</v>
      </c>
      <c r="X99">
        <f>IF(Source!BI35=2,H95+H96+H97, 0)</f>
        <v>0</v>
      </c>
      <c r="Y99">
        <f>IF(Source!BI35=3,H95+H96+H97, 0)</f>
        <v>0</v>
      </c>
      <c r="Z99">
        <f>IF(Source!BI35=4,H95+H96+H97, 0)</f>
        <v>14578.31</v>
      </c>
    </row>
    <row r="100" spans="1:26" ht="60" x14ac:dyDescent="0.2">
      <c r="A100" s="23">
        <v>9</v>
      </c>
      <c r="B100" s="63" t="s">
        <v>432</v>
      </c>
      <c r="C100" s="23" t="str">
        <f>Source!G36</f>
        <v>Испытание аппарата коммутационного напряжением: до 1 кВ (силовых цепей)</v>
      </c>
      <c r="D100" s="48" t="str">
        <f>Source!H36</f>
        <v>испытание</v>
      </c>
      <c r="E100" s="24">
        <f>Source!I36</f>
        <v>20</v>
      </c>
      <c r="F100" s="28">
        <f>Source!AL36+Source!AM36+Source!AO36</f>
        <v>19.63</v>
      </c>
      <c r="G100" s="35"/>
      <c r="H100" s="28"/>
      <c r="I100" s="35" t="str">
        <f>Source!BO36</f>
        <v/>
      </c>
      <c r="J100" s="35"/>
      <c r="K100" s="28"/>
      <c r="L100" s="49"/>
      <c r="S100">
        <f>ROUND((Source!FX36/100)*((ROUND(Source!AF36*Source!I36, 2)+ROUND(Source!AE36*Source!I36, 2))), 2)</f>
        <v>377.68</v>
      </c>
      <c r="T100">
        <f>Source!X36</f>
        <v>19518.57</v>
      </c>
      <c r="U100">
        <f>ROUND((Source!FY36/100)*((ROUND(Source!AF36*Source!I36, 2)+ROUND(Source!AE36*Source!I36, 2))), 2)</f>
        <v>183.74</v>
      </c>
      <c r="V100">
        <f>Source!Y36</f>
        <v>9495.52</v>
      </c>
    </row>
    <row r="101" spans="1:26" ht="14.25" x14ac:dyDescent="0.2">
      <c r="A101" s="23"/>
      <c r="B101" s="63"/>
      <c r="C101" s="23" t="s">
        <v>415</v>
      </c>
      <c r="D101" s="48"/>
      <c r="E101" s="24"/>
      <c r="F101" s="28">
        <f>Source!AO36</f>
        <v>19.63</v>
      </c>
      <c r="G101" s="35" t="str">
        <f>Source!DG36</f>
        <v>*1,3</v>
      </c>
      <c r="H101" s="28">
        <f>ROUND(Source!AF36*Source!I36, 2)</f>
        <v>510.38</v>
      </c>
      <c r="I101" s="35"/>
      <c r="J101" s="35">
        <f>IF(Source!BA36&lt;&gt; 0, Source!BA36, 1)</f>
        <v>51.68</v>
      </c>
      <c r="K101" s="28">
        <f>Source!S36</f>
        <v>26376.44</v>
      </c>
      <c r="L101" s="49"/>
      <c r="R101">
        <f>H101</f>
        <v>510.38</v>
      </c>
    </row>
    <row r="102" spans="1:26" ht="14.25" x14ac:dyDescent="0.2">
      <c r="A102" s="23"/>
      <c r="B102" s="63"/>
      <c r="C102" s="23" t="s">
        <v>416</v>
      </c>
      <c r="D102" s="48" t="s">
        <v>388</v>
      </c>
      <c r="E102" s="24">
        <f>Source!BZ36</f>
        <v>74</v>
      </c>
      <c r="F102" s="57"/>
      <c r="G102" s="35"/>
      <c r="H102" s="28">
        <f>SUM(S100:S104)</f>
        <v>377.68</v>
      </c>
      <c r="I102" s="50"/>
      <c r="J102" s="36">
        <f>Source!AT36</f>
        <v>74</v>
      </c>
      <c r="K102" s="28">
        <f>SUM(T100:T104)</f>
        <v>19518.57</v>
      </c>
      <c r="L102" s="49"/>
    </row>
    <row r="103" spans="1:26" ht="14.25" x14ac:dyDescent="0.2">
      <c r="A103" s="23"/>
      <c r="B103" s="63"/>
      <c r="C103" s="23" t="s">
        <v>417</v>
      </c>
      <c r="D103" s="48" t="s">
        <v>388</v>
      </c>
      <c r="E103" s="24">
        <f>Source!CA36</f>
        <v>36</v>
      </c>
      <c r="F103" s="57"/>
      <c r="G103" s="35"/>
      <c r="H103" s="28">
        <f>SUM(U100:U104)</f>
        <v>183.74</v>
      </c>
      <c r="I103" s="50"/>
      <c r="J103" s="36">
        <f>Source!AU36</f>
        <v>36</v>
      </c>
      <c r="K103" s="28">
        <f>SUM(V100:V104)</f>
        <v>9495.52</v>
      </c>
      <c r="L103" s="49"/>
    </row>
    <row r="104" spans="1:26" ht="14.25" x14ac:dyDescent="0.2">
      <c r="A104" s="26"/>
      <c r="B104" s="64"/>
      <c r="C104" s="26" t="s">
        <v>418</v>
      </c>
      <c r="D104" s="51" t="s">
        <v>419</v>
      </c>
      <c r="E104" s="52">
        <f>Source!AQ36</f>
        <v>1.62</v>
      </c>
      <c r="F104" s="53"/>
      <c r="G104" s="54" t="str">
        <f>Source!DI36</f>
        <v>*1,3</v>
      </c>
      <c r="H104" s="53"/>
      <c r="I104" s="54"/>
      <c r="J104" s="54"/>
      <c r="K104" s="53"/>
      <c r="L104" s="55">
        <f>Source!U36</f>
        <v>42.12</v>
      </c>
    </row>
    <row r="105" spans="1:26" ht="15" x14ac:dyDescent="0.25">
      <c r="G105" s="85">
        <f>H101+H102+H103</f>
        <v>1071.8</v>
      </c>
      <c r="H105" s="85"/>
      <c r="J105" s="85">
        <f>K101+K102+K103</f>
        <v>55390.53</v>
      </c>
      <c r="K105" s="85"/>
      <c r="L105" s="56">
        <f>Source!U36</f>
        <v>42.12</v>
      </c>
      <c r="O105" s="27">
        <f>G105</f>
        <v>1071.8</v>
      </c>
      <c r="P105" s="27">
        <f>J105</f>
        <v>55390.53</v>
      </c>
      <c r="Q105" s="27">
        <f>L105</f>
        <v>42.12</v>
      </c>
      <c r="W105">
        <f>IF(Source!BI36&lt;=1,H101+H102+H103, 0)</f>
        <v>0</v>
      </c>
      <c r="X105">
        <f>IF(Source!BI36=2,H101+H102+H103, 0)</f>
        <v>0</v>
      </c>
      <c r="Y105">
        <f>IF(Source!BI36=3,H101+H102+H103, 0)</f>
        <v>0</v>
      </c>
      <c r="Z105">
        <f>IF(Source!BI36=4,H101+H102+H103, 0)</f>
        <v>1071.8</v>
      </c>
    </row>
    <row r="106" spans="1:26" ht="60" x14ac:dyDescent="0.2">
      <c r="A106" s="23">
        <v>10</v>
      </c>
      <c r="B106" s="63" t="s">
        <v>433</v>
      </c>
      <c r="C106" s="23" t="str">
        <f>Source!G37</f>
        <v>Схема электромагнитной блокировки коммутационных аппаратов, количество блокируемых аппаратов: до 20</v>
      </c>
      <c r="D106" s="48" t="str">
        <f>Source!H37</f>
        <v>ШТ</v>
      </c>
      <c r="E106" s="24">
        <f>Source!I37</f>
        <v>1</v>
      </c>
      <c r="F106" s="28">
        <f>Source!AL37+Source!AM37+Source!AO37</f>
        <v>523.54</v>
      </c>
      <c r="G106" s="35"/>
      <c r="H106" s="28"/>
      <c r="I106" s="35" t="str">
        <f>Source!BO37</f>
        <v/>
      </c>
      <c r="J106" s="35"/>
      <c r="K106" s="28"/>
      <c r="L106" s="49"/>
      <c r="S106">
        <f>ROUND((Source!FX37/100)*((ROUND(Source!AF37*Source!I37, 2)+ROUND(Source!AE37*Source!I37, 2))), 2)</f>
        <v>503.64</v>
      </c>
      <c r="T106">
        <f>Source!X37</f>
        <v>26028.400000000001</v>
      </c>
      <c r="U106">
        <f>ROUND((Source!FY37/100)*((ROUND(Source!AF37*Source!I37, 2)+ROUND(Source!AE37*Source!I37, 2))), 2)</f>
        <v>245.02</v>
      </c>
      <c r="V106">
        <f>Source!Y37</f>
        <v>12662.46</v>
      </c>
    </row>
    <row r="107" spans="1:26" ht="14.25" x14ac:dyDescent="0.2">
      <c r="A107" s="23"/>
      <c r="B107" s="63"/>
      <c r="C107" s="23" t="s">
        <v>415</v>
      </c>
      <c r="D107" s="48"/>
      <c r="E107" s="24"/>
      <c r="F107" s="28">
        <f>Source!AO37</f>
        <v>523.54</v>
      </c>
      <c r="G107" s="35" t="str">
        <f>Source!DG37</f>
        <v>*1,3</v>
      </c>
      <c r="H107" s="28">
        <f>ROUND(Source!AF37*Source!I37, 2)</f>
        <v>680.6</v>
      </c>
      <c r="I107" s="35"/>
      <c r="J107" s="35">
        <f>IF(Source!BA37&lt;&gt; 0, Source!BA37, 1)</f>
        <v>51.68</v>
      </c>
      <c r="K107" s="28">
        <f>Source!S37</f>
        <v>35173.51</v>
      </c>
      <c r="L107" s="49"/>
      <c r="R107">
        <f>H107</f>
        <v>680.6</v>
      </c>
    </row>
    <row r="108" spans="1:26" ht="14.25" x14ac:dyDescent="0.2">
      <c r="A108" s="23"/>
      <c r="B108" s="63"/>
      <c r="C108" s="23" t="s">
        <v>416</v>
      </c>
      <c r="D108" s="48" t="s">
        <v>388</v>
      </c>
      <c r="E108" s="24">
        <f>Source!BZ37</f>
        <v>74</v>
      </c>
      <c r="F108" s="57"/>
      <c r="G108" s="35"/>
      <c r="H108" s="28">
        <f>SUM(S106:S110)</f>
        <v>503.64</v>
      </c>
      <c r="I108" s="50"/>
      <c r="J108" s="36">
        <f>Source!AT37</f>
        <v>74</v>
      </c>
      <c r="K108" s="28">
        <f>SUM(T106:T110)</f>
        <v>26028.400000000001</v>
      </c>
      <c r="L108" s="49"/>
    </row>
    <row r="109" spans="1:26" ht="14.25" x14ac:dyDescent="0.2">
      <c r="A109" s="23"/>
      <c r="B109" s="63"/>
      <c r="C109" s="23" t="s">
        <v>417</v>
      </c>
      <c r="D109" s="48" t="s">
        <v>388</v>
      </c>
      <c r="E109" s="24">
        <f>Source!CA37</f>
        <v>36</v>
      </c>
      <c r="F109" s="57"/>
      <c r="G109" s="35"/>
      <c r="H109" s="28">
        <f>SUM(U106:U110)</f>
        <v>245.02</v>
      </c>
      <c r="I109" s="50"/>
      <c r="J109" s="36">
        <f>Source!AU37</f>
        <v>36</v>
      </c>
      <c r="K109" s="28">
        <f>SUM(V106:V110)</f>
        <v>12662.46</v>
      </c>
      <c r="L109" s="49"/>
    </row>
    <row r="110" spans="1:26" ht="14.25" x14ac:dyDescent="0.2">
      <c r="A110" s="26"/>
      <c r="B110" s="64"/>
      <c r="C110" s="26" t="s">
        <v>418</v>
      </c>
      <c r="D110" s="51" t="s">
        <v>419</v>
      </c>
      <c r="E110" s="52">
        <f>Source!AQ37</f>
        <v>45</v>
      </c>
      <c r="F110" s="53"/>
      <c r="G110" s="54" t="str">
        <f>Source!DI37</f>
        <v>*1,3</v>
      </c>
      <c r="H110" s="53"/>
      <c r="I110" s="54"/>
      <c r="J110" s="54"/>
      <c r="K110" s="53"/>
      <c r="L110" s="55">
        <f>Source!U37</f>
        <v>58.5</v>
      </c>
    </row>
    <row r="111" spans="1:26" ht="15" x14ac:dyDescent="0.25">
      <c r="G111" s="85">
        <f>H107+H108+H109</f>
        <v>1429.26</v>
      </c>
      <c r="H111" s="85"/>
      <c r="J111" s="85">
        <f>K107+K108+K109</f>
        <v>73864.37</v>
      </c>
      <c r="K111" s="85"/>
      <c r="L111" s="56">
        <f>Source!U37</f>
        <v>58.5</v>
      </c>
      <c r="O111" s="27">
        <f>G111</f>
        <v>1429.26</v>
      </c>
      <c r="P111" s="27">
        <f>J111</f>
        <v>73864.37</v>
      </c>
      <c r="Q111" s="27">
        <f>L111</f>
        <v>58.5</v>
      </c>
      <c r="W111">
        <f>IF(Source!BI37&lt;=1,H107+H108+H109, 0)</f>
        <v>0</v>
      </c>
      <c r="X111">
        <f>IF(Source!BI37=2,H107+H108+H109, 0)</f>
        <v>0</v>
      </c>
      <c r="Y111">
        <f>IF(Source!BI37=3,H107+H108+H109, 0)</f>
        <v>0</v>
      </c>
      <c r="Z111">
        <f>IF(Source!BI37=4,H107+H108+H109, 0)</f>
        <v>1429.26</v>
      </c>
    </row>
    <row r="112" spans="1:26" ht="60" x14ac:dyDescent="0.2">
      <c r="A112" s="23">
        <v>11</v>
      </c>
      <c r="B112" s="63" t="s">
        <v>428</v>
      </c>
      <c r="C112" s="23" t="str">
        <f>Source!G38</f>
        <v>Фазировка электрической линии или трансформатора с сетью напряжением: свыше 1 кВ</v>
      </c>
      <c r="D112" s="48" t="str">
        <f>Source!H38</f>
        <v>ШТ</v>
      </c>
      <c r="E112" s="24">
        <f>Source!I38</f>
        <v>2</v>
      </c>
      <c r="F112" s="28">
        <f>Source!AL38+Source!AM38+Source!AO38</f>
        <v>20.75</v>
      </c>
      <c r="G112" s="35"/>
      <c r="H112" s="28"/>
      <c r="I112" s="35" t="str">
        <f>Source!BO38</f>
        <v/>
      </c>
      <c r="J112" s="35"/>
      <c r="K112" s="28"/>
      <c r="L112" s="49"/>
      <c r="S112">
        <f>ROUND((Source!FX38/100)*((ROUND(Source!AF38*Source!I38, 2)+ROUND(Source!AE38*Source!I38, 2))), 2)</f>
        <v>39.92</v>
      </c>
      <c r="T112">
        <f>Source!X38</f>
        <v>2063.2199999999998</v>
      </c>
      <c r="U112">
        <f>ROUND((Source!FY38/100)*((ROUND(Source!AF38*Source!I38, 2)+ROUND(Source!AE38*Source!I38, 2))), 2)</f>
        <v>19.420000000000002</v>
      </c>
      <c r="V112">
        <f>Source!Y38</f>
        <v>1003.73</v>
      </c>
    </row>
    <row r="113" spans="1:26" ht="14.25" x14ac:dyDescent="0.2">
      <c r="A113" s="23"/>
      <c r="B113" s="63"/>
      <c r="C113" s="23" t="s">
        <v>415</v>
      </c>
      <c r="D113" s="48"/>
      <c r="E113" s="24"/>
      <c r="F113" s="28">
        <f>Source!AO38</f>
        <v>20.75</v>
      </c>
      <c r="G113" s="35" t="str">
        <f>Source!DG38</f>
        <v>*1,3</v>
      </c>
      <c r="H113" s="28">
        <f>ROUND(Source!AF38*Source!I38, 2)</f>
        <v>53.95</v>
      </c>
      <c r="I113" s="35"/>
      <c r="J113" s="35">
        <f>IF(Source!BA38&lt;&gt; 0, Source!BA38, 1)</f>
        <v>51.68</v>
      </c>
      <c r="K113" s="28">
        <f>Source!S38</f>
        <v>2788.14</v>
      </c>
      <c r="L113" s="49"/>
      <c r="R113">
        <f>H113</f>
        <v>53.95</v>
      </c>
    </row>
    <row r="114" spans="1:26" ht="14.25" x14ac:dyDescent="0.2">
      <c r="A114" s="23"/>
      <c r="B114" s="63"/>
      <c r="C114" s="23" t="s">
        <v>416</v>
      </c>
      <c r="D114" s="48" t="s">
        <v>388</v>
      </c>
      <c r="E114" s="24">
        <f>Source!BZ38</f>
        <v>74</v>
      </c>
      <c r="F114" s="57"/>
      <c r="G114" s="35"/>
      <c r="H114" s="28">
        <f>SUM(S112:S116)</f>
        <v>39.92</v>
      </c>
      <c r="I114" s="50"/>
      <c r="J114" s="36">
        <f>Source!AT38</f>
        <v>74</v>
      </c>
      <c r="K114" s="28">
        <f>SUM(T112:T116)</f>
        <v>2063.2199999999998</v>
      </c>
      <c r="L114" s="49"/>
    </row>
    <row r="115" spans="1:26" ht="14.25" x14ac:dyDescent="0.2">
      <c r="A115" s="23"/>
      <c r="B115" s="63"/>
      <c r="C115" s="23" t="s">
        <v>417</v>
      </c>
      <c r="D115" s="48" t="s">
        <v>388</v>
      </c>
      <c r="E115" s="24">
        <f>Source!CA38</f>
        <v>36</v>
      </c>
      <c r="F115" s="57"/>
      <c r="G115" s="35"/>
      <c r="H115" s="28">
        <f>SUM(U112:U116)</f>
        <v>19.420000000000002</v>
      </c>
      <c r="I115" s="50"/>
      <c r="J115" s="36">
        <f>Source!AU38</f>
        <v>36</v>
      </c>
      <c r="K115" s="28">
        <f>SUM(V112:V116)</f>
        <v>1003.73</v>
      </c>
      <c r="L115" s="49"/>
    </row>
    <row r="116" spans="1:26" ht="14.25" x14ac:dyDescent="0.2">
      <c r="A116" s="26"/>
      <c r="B116" s="64"/>
      <c r="C116" s="26" t="s">
        <v>418</v>
      </c>
      <c r="D116" s="51" t="s">
        <v>419</v>
      </c>
      <c r="E116" s="52">
        <f>Source!AQ38</f>
        <v>1.62</v>
      </c>
      <c r="F116" s="53"/>
      <c r="G116" s="54" t="str">
        <f>Source!DI38</f>
        <v>*1,3</v>
      </c>
      <c r="H116" s="53"/>
      <c r="I116" s="54"/>
      <c r="J116" s="54"/>
      <c r="K116" s="53"/>
      <c r="L116" s="55">
        <f>Source!U38</f>
        <v>4.2119999999999997</v>
      </c>
    </row>
    <row r="117" spans="1:26" ht="15" x14ac:dyDescent="0.25">
      <c r="G117" s="85">
        <f>H113+H114+H115</f>
        <v>113.29</v>
      </c>
      <c r="H117" s="85"/>
      <c r="J117" s="85">
        <f>K113+K114+K115</f>
        <v>5855.09</v>
      </c>
      <c r="K117" s="85"/>
      <c r="L117" s="56">
        <f>Source!U38</f>
        <v>4.2119999999999997</v>
      </c>
      <c r="O117" s="27">
        <f>G117</f>
        <v>113.29</v>
      </c>
      <c r="P117" s="27">
        <f>J117</f>
        <v>5855.09</v>
      </c>
      <c r="Q117" s="27">
        <f>L117</f>
        <v>4.2119999999999997</v>
      </c>
      <c r="W117">
        <f>IF(Source!BI38&lt;=1,H113+H114+H115, 0)</f>
        <v>0</v>
      </c>
      <c r="X117">
        <f>IF(Source!BI38=2,H113+H114+H115, 0)</f>
        <v>0</v>
      </c>
      <c r="Y117">
        <f>IF(Source!BI38=3,H113+H114+H115, 0)</f>
        <v>0</v>
      </c>
      <c r="Z117">
        <f>IF(Source!BI38=4,H113+H114+H115, 0)</f>
        <v>113.29</v>
      </c>
    </row>
    <row r="118" spans="1:26" ht="60" x14ac:dyDescent="0.2">
      <c r="A118" s="23">
        <v>12</v>
      </c>
      <c r="B118" s="63" t="s">
        <v>434</v>
      </c>
      <c r="C118" s="23" t="str">
        <f>Source!G39</f>
        <v>Испытание сборных и соединительных шин напряжением: до 11 кВ</v>
      </c>
      <c r="D118" s="48" t="str">
        <f>Source!H39</f>
        <v>испытание</v>
      </c>
      <c r="E118" s="24">
        <f>Source!I39</f>
        <v>6</v>
      </c>
      <c r="F118" s="28">
        <f>Source!AL39+Source!AM39+Source!AO39</f>
        <v>83.55</v>
      </c>
      <c r="G118" s="35"/>
      <c r="H118" s="28"/>
      <c r="I118" s="35" t="str">
        <f>Source!BO39</f>
        <v/>
      </c>
      <c r="J118" s="35"/>
      <c r="K118" s="28"/>
      <c r="L118" s="49"/>
      <c r="S118">
        <f>ROUND((Source!FX39/100)*((ROUND(Source!AF39*Source!I39, 2)+ROUND(Source!AE39*Source!I39, 2))), 2)</f>
        <v>482.25</v>
      </c>
      <c r="T118">
        <f>Source!X39</f>
        <v>24922.71</v>
      </c>
      <c r="U118">
        <f>ROUND((Source!FY39/100)*((ROUND(Source!AF39*Source!I39, 2)+ROUND(Source!AE39*Source!I39, 2))), 2)</f>
        <v>234.61</v>
      </c>
      <c r="V118">
        <f>Source!Y39</f>
        <v>12124.56</v>
      </c>
    </row>
    <row r="119" spans="1:26" ht="14.25" x14ac:dyDescent="0.2">
      <c r="A119" s="23"/>
      <c r="B119" s="63"/>
      <c r="C119" s="23" t="s">
        <v>415</v>
      </c>
      <c r="D119" s="48"/>
      <c r="E119" s="24"/>
      <c r="F119" s="28">
        <f>Source!AO39</f>
        <v>83.55</v>
      </c>
      <c r="G119" s="35" t="str">
        <f>Source!DG39</f>
        <v>*1,3</v>
      </c>
      <c r="H119" s="28">
        <f>ROUND(Source!AF39*Source!I39, 2)</f>
        <v>651.69000000000005</v>
      </c>
      <c r="I119" s="35"/>
      <c r="J119" s="35">
        <f>IF(Source!BA39&lt;&gt; 0, Source!BA39, 1)</f>
        <v>51.68</v>
      </c>
      <c r="K119" s="28">
        <f>Source!S39</f>
        <v>33679.339999999997</v>
      </c>
      <c r="L119" s="49"/>
      <c r="R119">
        <f>H119</f>
        <v>651.69000000000005</v>
      </c>
    </row>
    <row r="120" spans="1:26" ht="14.25" x14ac:dyDescent="0.2">
      <c r="A120" s="23"/>
      <c r="B120" s="63"/>
      <c r="C120" s="23" t="s">
        <v>416</v>
      </c>
      <c r="D120" s="48" t="s">
        <v>388</v>
      </c>
      <c r="E120" s="24">
        <f>Source!BZ39</f>
        <v>74</v>
      </c>
      <c r="F120" s="57"/>
      <c r="G120" s="35"/>
      <c r="H120" s="28">
        <f>SUM(S118:S122)</f>
        <v>482.25</v>
      </c>
      <c r="I120" s="50"/>
      <c r="J120" s="36">
        <f>Source!AT39</f>
        <v>74</v>
      </c>
      <c r="K120" s="28">
        <f>SUM(T118:T122)</f>
        <v>24922.71</v>
      </c>
      <c r="L120" s="49"/>
    </row>
    <row r="121" spans="1:26" ht="14.25" x14ac:dyDescent="0.2">
      <c r="A121" s="23"/>
      <c r="B121" s="63"/>
      <c r="C121" s="23" t="s">
        <v>417</v>
      </c>
      <c r="D121" s="48" t="s">
        <v>388</v>
      </c>
      <c r="E121" s="24">
        <f>Source!CA39</f>
        <v>36</v>
      </c>
      <c r="F121" s="57"/>
      <c r="G121" s="35"/>
      <c r="H121" s="28">
        <f>SUM(U118:U122)</f>
        <v>234.61</v>
      </c>
      <c r="I121" s="50"/>
      <c r="J121" s="36">
        <f>Source!AU39</f>
        <v>36</v>
      </c>
      <c r="K121" s="28">
        <f>SUM(V118:V122)</f>
        <v>12124.56</v>
      </c>
      <c r="L121" s="49"/>
    </row>
    <row r="122" spans="1:26" ht="14.25" x14ac:dyDescent="0.2">
      <c r="A122" s="26"/>
      <c r="B122" s="64"/>
      <c r="C122" s="26" t="s">
        <v>418</v>
      </c>
      <c r="D122" s="51" t="s">
        <v>419</v>
      </c>
      <c r="E122" s="52">
        <f>Source!AQ39</f>
        <v>7.29</v>
      </c>
      <c r="F122" s="53"/>
      <c r="G122" s="54" t="str">
        <f>Source!DI39</f>
        <v>*1,3</v>
      </c>
      <c r="H122" s="53"/>
      <c r="I122" s="54"/>
      <c r="J122" s="54"/>
      <c r="K122" s="53"/>
      <c r="L122" s="55">
        <f>Source!U39</f>
        <v>56.862000000000002</v>
      </c>
    </row>
    <row r="123" spans="1:26" ht="15" x14ac:dyDescent="0.25">
      <c r="G123" s="85">
        <f>H119+H120+H121</f>
        <v>1368.5500000000002</v>
      </c>
      <c r="H123" s="85"/>
      <c r="J123" s="85">
        <f>K119+K120+K121</f>
        <v>70726.61</v>
      </c>
      <c r="K123" s="85"/>
      <c r="L123" s="56">
        <f>Source!U39</f>
        <v>56.862000000000002</v>
      </c>
      <c r="O123" s="27">
        <f>G123</f>
        <v>1368.5500000000002</v>
      </c>
      <c r="P123" s="27">
        <f>J123</f>
        <v>70726.61</v>
      </c>
      <c r="Q123" s="27">
        <f>L123</f>
        <v>56.862000000000002</v>
      </c>
      <c r="W123">
        <f>IF(Source!BI39&lt;=1,H119+H120+H121, 0)</f>
        <v>0</v>
      </c>
      <c r="X123">
        <f>IF(Source!BI39=2,H119+H120+H121, 0)</f>
        <v>0</v>
      </c>
      <c r="Y123">
        <f>IF(Source!BI39=3,H119+H120+H121, 0)</f>
        <v>0</v>
      </c>
      <c r="Z123">
        <f>IF(Source!BI39=4,H119+H120+H121, 0)</f>
        <v>1368.5500000000002</v>
      </c>
    </row>
    <row r="124" spans="1:26" ht="60" x14ac:dyDescent="0.2">
      <c r="A124" s="23">
        <v>13</v>
      </c>
      <c r="B124" s="63" t="s">
        <v>435</v>
      </c>
      <c r="C124" s="23" t="str">
        <f>Source!G40</f>
        <v>МТЗ на постоянном и переменном оперативном токе с: реле индукционного действия МТЗ-М</v>
      </c>
      <c r="D124" s="48" t="str">
        <f>Source!H40</f>
        <v>КОМПЛ</v>
      </c>
      <c r="E124" s="24">
        <f>Source!I40</f>
        <v>17</v>
      </c>
      <c r="F124" s="28">
        <f>Source!AL40+Source!AM40+Source!AO40</f>
        <v>201.01</v>
      </c>
      <c r="G124" s="35"/>
      <c r="H124" s="28"/>
      <c r="I124" s="35" t="str">
        <f>Source!BO40</f>
        <v/>
      </c>
      <c r="J124" s="35"/>
      <c r="K124" s="28"/>
      <c r="L124" s="49"/>
      <c r="S124">
        <f>ROUND((Source!FX40/100)*((ROUND(Source!AF40*Source!I40, 2)+ROUND(Source!AE40*Source!I40, 2))), 2)</f>
        <v>3287.32</v>
      </c>
      <c r="T124">
        <f>Source!X40</f>
        <v>169888.57</v>
      </c>
      <c r="U124">
        <f>ROUND((Source!FY40/100)*((ROUND(Source!AF40*Source!I40, 2)+ROUND(Source!AE40*Source!I40, 2))), 2)</f>
        <v>1599.24</v>
      </c>
      <c r="V124">
        <f>Source!Y40</f>
        <v>82648.490000000005</v>
      </c>
    </row>
    <row r="125" spans="1:26" ht="14.25" x14ac:dyDescent="0.2">
      <c r="A125" s="23"/>
      <c r="B125" s="63"/>
      <c r="C125" s="23" t="s">
        <v>415</v>
      </c>
      <c r="D125" s="48"/>
      <c r="E125" s="24"/>
      <c r="F125" s="28">
        <f>Source!AO40</f>
        <v>201.01</v>
      </c>
      <c r="G125" s="35" t="str">
        <f>Source!DG40</f>
        <v>*1,3</v>
      </c>
      <c r="H125" s="28">
        <f>ROUND(Source!AF40*Source!I40, 2)</f>
        <v>4442.32</v>
      </c>
      <c r="I125" s="35"/>
      <c r="J125" s="35">
        <f>IF(Source!BA40&lt;&gt; 0, Source!BA40, 1)</f>
        <v>51.68</v>
      </c>
      <c r="K125" s="28">
        <f>Source!S40</f>
        <v>229579.15</v>
      </c>
      <c r="L125" s="49"/>
      <c r="R125">
        <f>H125</f>
        <v>4442.32</v>
      </c>
    </row>
    <row r="126" spans="1:26" ht="14.25" x14ac:dyDescent="0.2">
      <c r="A126" s="23"/>
      <c r="B126" s="63"/>
      <c r="C126" s="23" t="s">
        <v>416</v>
      </c>
      <c r="D126" s="48" t="s">
        <v>388</v>
      </c>
      <c r="E126" s="24">
        <f>Source!BZ40</f>
        <v>74</v>
      </c>
      <c r="F126" s="57"/>
      <c r="G126" s="35"/>
      <c r="H126" s="28">
        <f>SUM(S124:S128)</f>
        <v>3287.32</v>
      </c>
      <c r="I126" s="50"/>
      <c r="J126" s="36">
        <f>Source!AT40</f>
        <v>74</v>
      </c>
      <c r="K126" s="28">
        <f>SUM(T124:T128)</f>
        <v>169888.57</v>
      </c>
      <c r="L126" s="49"/>
    </row>
    <row r="127" spans="1:26" ht="14.25" x14ac:dyDescent="0.2">
      <c r="A127" s="23"/>
      <c r="B127" s="63"/>
      <c r="C127" s="23" t="s">
        <v>417</v>
      </c>
      <c r="D127" s="48" t="s">
        <v>388</v>
      </c>
      <c r="E127" s="24">
        <f>Source!CA40</f>
        <v>36</v>
      </c>
      <c r="F127" s="57"/>
      <c r="G127" s="35"/>
      <c r="H127" s="28">
        <f>SUM(U124:U128)</f>
        <v>1599.24</v>
      </c>
      <c r="I127" s="50"/>
      <c r="J127" s="36">
        <f>Source!AU40</f>
        <v>36</v>
      </c>
      <c r="K127" s="28">
        <f>SUM(V124:V128)</f>
        <v>82648.490000000005</v>
      </c>
      <c r="L127" s="49"/>
    </row>
    <row r="128" spans="1:26" ht="14.25" x14ac:dyDescent="0.2">
      <c r="A128" s="26"/>
      <c r="B128" s="64"/>
      <c r="C128" s="26" t="s">
        <v>418</v>
      </c>
      <c r="D128" s="51" t="s">
        <v>419</v>
      </c>
      <c r="E128" s="52">
        <f>Source!AQ40</f>
        <v>15.84</v>
      </c>
      <c r="F128" s="53"/>
      <c r="G128" s="54" t="str">
        <f>Source!DI40</f>
        <v>*1,3</v>
      </c>
      <c r="H128" s="53"/>
      <c r="I128" s="54"/>
      <c r="J128" s="54"/>
      <c r="K128" s="53"/>
      <c r="L128" s="55">
        <f>Source!U40</f>
        <v>350.06400000000002</v>
      </c>
    </row>
    <row r="129" spans="1:26" ht="15" x14ac:dyDescent="0.25">
      <c r="G129" s="85">
        <f>H125+H126+H127</f>
        <v>9328.8799999999992</v>
      </c>
      <c r="H129" s="85"/>
      <c r="J129" s="85">
        <f>K125+K126+K127</f>
        <v>482116.20999999996</v>
      </c>
      <c r="K129" s="85"/>
      <c r="L129" s="56">
        <f>Source!U40</f>
        <v>350.06400000000002</v>
      </c>
      <c r="O129" s="27">
        <f>G129</f>
        <v>9328.8799999999992</v>
      </c>
      <c r="P129" s="27">
        <f>J129</f>
        <v>482116.20999999996</v>
      </c>
      <c r="Q129" s="27">
        <f>L129</f>
        <v>350.06400000000002</v>
      </c>
      <c r="W129">
        <f>IF(Source!BI40&lt;=1,H125+H126+H127, 0)</f>
        <v>0</v>
      </c>
      <c r="X129">
        <f>IF(Source!BI40=2,H125+H126+H127, 0)</f>
        <v>0</v>
      </c>
      <c r="Y129">
        <f>IF(Source!BI40=3,H125+H126+H127, 0)</f>
        <v>0</v>
      </c>
      <c r="Z129">
        <f>IF(Source!BI40=4,H125+H126+H127, 0)</f>
        <v>9328.8799999999992</v>
      </c>
    </row>
    <row r="130" spans="1:26" ht="60" x14ac:dyDescent="0.2">
      <c r="A130" s="23">
        <v>14</v>
      </c>
      <c r="B130" s="63" t="s">
        <v>436</v>
      </c>
      <c r="C130" s="23" t="str">
        <f>Source!G41</f>
        <v>Максимальная токовая защита от замыканий на "землю" с работой на сигнал</v>
      </c>
      <c r="D130" s="48" t="str">
        <f>Source!H41</f>
        <v>КОМПЛ</v>
      </c>
      <c r="E130" s="24">
        <f>Source!I41</f>
        <v>1</v>
      </c>
      <c r="F130" s="28">
        <f>Source!AL41+Source!AM41+Source!AO41</f>
        <v>27.24</v>
      </c>
      <c r="G130" s="35"/>
      <c r="H130" s="28"/>
      <c r="I130" s="35" t="str">
        <f>Source!BO41</f>
        <v/>
      </c>
      <c r="J130" s="35"/>
      <c r="K130" s="28"/>
      <c r="L130" s="49"/>
      <c r="S130">
        <f>ROUND((Source!FX41/100)*((ROUND(Source!AF41*Source!I41, 2)+ROUND(Source!AE41*Source!I41, 2))), 2)</f>
        <v>26.2</v>
      </c>
      <c r="T130">
        <f>Source!X41</f>
        <v>1354.27</v>
      </c>
      <c r="U130">
        <f>ROUND((Source!FY41/100)*((ROUND(Source!AF41*Source!I41, 2)+ROUND(Source!AE41*Source!I41, 2))), 2)</f>
        <v>12.75</v>
      </c>
      <c r="V130">
        <f>Source!Y41</f>
        <v>658.83</v>
      </c>
    </row>
    <row r="131" spans="1:26" ht="14.25" x14ac:dyDescent="0.2">
      <c r="A131" s="23"/>
      <c r="B131" s="63"/>
      <c r="C131" s="23" t="s">
        <v>415</v>
      </c>
      <c r="D131" s="48"/>
      <c r="E131" s="24"/>
      <c r="F131" s="28">
        <f>Source!AO41</f>
        <v>27.24</v>
      </c>
      <c r="G131" s="35" t="str">
        <f>Source!DG41</f>
        <v>*1,3</v>
      </c>
      <c r="H131" s="28">
        <f>ROUND(Source!AF41*Source!I41, 2)</f>
        <v>35.409999999999997</v>
      </c>
      <c r="I131" s="35"/>
      <c r="J131" s="35">
        <f>IF(Source!BA41&lt;&gt; 0, Source!BA41, 1)</f>
        <v>51.68</v>
      </c>
      <c r="K131" s="28">
        <f>Source!S41</f>
        <v>1830.09</v>
      </c>
      <c r="L131" s="49"/>
      <c r="R131">
        <f>H131</f>
        <v>35.409999999999997</v>
      </c>
    </row>
    <row r="132" spans="1:26" ht="14.25" x14ac:dyDescent="0.2">
      <c r="A132" s="23"/>
      <c r="B132" s="63"/>
      <c r="C132" s="23" t="s">
        <v>416</v>
      </c>
      <c r="D132" s="48" t="s">
        <v>388</v>
      </c>
      <c r="E132" s="24">
        <f>Source!BZ41</f>
        <v>74</v>
      </c>
      <c r="F132" s="57"/>
      <c r="G132" s="35"/>
      <c r="H132" s="28">
        <f>SUM(S130:S134)</f>
        <v>26.2</v>
      </c>
      <c r="I132" s="50"/>
      <c r="J132" s="36">
        <f>Source!AT41</f>
        <v>74</v>
      </c>
      <c r="K132" s="28">
        <f>SUM(T130:T134)</f>
        <v>1354.27</v>
      </c>
      <c r="L132" s="49"/>
    </row>
    <row r="133" spans="1:26" ht="14.25" x14ac:dyDescent="0.2">
      <c r="A133" s="23"/>
      <c r="B133" s="63"/>
      <c r="C133" s="23" t="s">
        <v>417</v>
      </c>
      <c r="D133" s="48" t="s">
        <v>388</v>
      </c>
      <c r="E133" s="24">
        <f>Source!CA41</f>
        <v>36</v>
      </c>
      <c r="F133" s="57"/>
      <c r="G133" s="35"/>
      <c r="H133" s="28">
        <f>SUM(U130:U134)</f>
        <v>12.75</v>
      </c>
      <c r="I133" s="50"/>
      <c r="J133" s="36">
        <f>Source!AU41</f>
        <v>36</v>
      </c>
      <c r="K133" s="28">
        <f>SUM(V130:V134)</f>
        <v>658.83</v>
      </c>
      <c r="L133" s="49"/>
    </row>
    <row r="134" spans="1:26" ht="14.25" x14ac:dyDescent="0.2">
      <c r="A134" s="26"/>
      <c r="B134" s="64"/>
      <c r="C134" s="26" t="s">
        <v>418</v>
      </c>
      <c r="D134" s="51" t="s">
        <v>419</v>
      </c>
      <c r="E134" s="52">
        <f>Source!AQ41</f>
        <v>2.16</v>
      </c>
      <c r="F134" s="53"/>
      <c r="G134" s="54" t="str">
        <f>Source!DI41</f>
        <v>*1,3</v>
      </c>
      <c r="H134" s="53"/>
      <c r="I134" s="54"/>
      <c r="J134" s="54"/>
      <c r="K134" s="53"/>
      <c r="L134" s="55">
        <f>Source!U41</f>
        <v>2.8079999999999998</v>
      </c>
    </row>
    <row r="135" spans="1:26" ht="15" x14ac:dyDescent="0.25">
      <c r="G135" s="85">
        <f>H131+H132+H133</f>
        <v>74.36</v>
      </c>
      <c r="H135" s="85"/>
      <c r="J135" s="85">
        <f>K131+K132+K133</f>
        <v>3843.1899999999996</v>
      </c>
      <c r="K135" s="85"/>
      <c r="L135" s="56">
        <f>Source!U41</f>
        <v>2.8079999999999998</v>
      </c>
      <c r="O135" s="27">
        <f>G135</f>
        <v>74.36</v>
      </c>
      <c r="P135" s="27">
        <f>J135</f>
        <v>3843.1899999999996</v>
      </c>
      <c r="Q135" s="27">
        <f>L135</f>
        <v>2.8079999999999998</v>
      </c>
      <c r="W135">
        <f>IF(Source!BI41&lt;=1,H131+H132+H133, 0)</f>
        <v>0</v>
      </c>
      <c r="X135">
        <f>IF(Source!BI41=2,H131+H132+H133, 0)</f>
        <v>0</v>
      </c>
      <c r="Y135">
        <f>IF(Source!BI41=3,H131+H132+H133, 0)</f>
        <v>0</v>
      </c>
      <c r="Z135">
        <f>IF(Source!BI41=4,H131+H132+H133, 0)</f>
        <v>74.36</v>
      </c>
    </row>
    <row r="136" spans="1:26" ht="60" x14ac:dyDescent="0.2">
      <c r="A136" s="23">
        <v>15</v>
      </c>
      <c r="B136" s="63" t="s">
        <v>437</v>
      </c>
      <c r="C136" s="23" t="str">
        <f>Source!G42</f>
        <v>Трансформатор силовой трехфазный масляный напряжением до 1 кВ</v>
      </c>
      <c r="D136" s="48" t="str">
        <f>Source!H42</f>
        <v>ШТ</v>
      </c>
      <c r="E136" s="24">
        <f>Source!I42</f>
        <v>2</v>
      </c>
      <c r="F136" s="28">
        <f>Source!AL42+Source!AM42+Source!AO42</f>
        <v>46.66</v>
      </c>
      <c r="G136" s="35"/>
      <c r="H136" s="28"/>
      <c r="I136" s="35" t="str">
        <f>Source!BO42</f>
        <v/>
      </c>
      <c r="J136" s="35"/>
      <c r="K136" s="28"/>
      <c r="L136" s="49"/>
      <c r="S136">
        <f>ROUND((Source!FX42/100)*((ROUND(Source!AF42*Source!I42, 2)+ROUND(Source!AE42*Source!I42, 2))), 2)</f>
        <v>89.78</v>
      </c>
      <c r="T136">
        <f>Source!X42</f>
        <v>4639.51</v>
      </c>
      <c r="U136">
        <f>ROUND((Source!FY42/100)*((ROUND(Source!AF42*Source!I42, 2)+ROUND(Source!AE42*Source!I42, 2))), 2)</f>
        <v>43.68</v>
      </c>
      <c r="V136">
        <f>Source!Y42</f>
        <v>2257.06</v>
      </c>
    </row>
    <row r="137" spans="1:26" ht="14.25" x14ac:dyDescent="0.2">
      <c r="A137" s="23"/>
      <c r="B137" s="63"/>
      <c r="C137" s="23" t="s">
        <v>415</v>
      </c>
      <c r="D137" s="48"/>
      <c r="E137" s="24"/>
      <c r="F137" s="28">
        <f>Source!AO42</f>
        <v>46.66</v>
      </c>
      <c r="G137" s="35" t="str">
        <f>Source!DG42</f>
        <v>*1,3</v>
      </c>
      <c r="H137" s="28">
        <f>ROUND(Source!AF42*Source!I42, 2)</f>
        <v>121.32</v>
      </c>
      <c r="I137" s="35"/>
      <c r="J137" s="35">
        <f>IF(Source!BA42&lt;&gt; 0, Source!BA42, 1)</f>
        <v>51.68</v>
      </c>
      <c r="K137" s="28">
        <f>Source!S42</f>
        <v>6269.61</v>
      </c>
      <c r="L137" s="49"/>
      <c r="R137">
        <f>H137</f>
        <v>121.32</v>
      </c>
    </row>
    <row r="138" spans="1:26" ht="14.25" x14ac:dyDescent="0.2">
      <c r="A138" s="23"/>
      <c r="B138" s="63"/>
      <c r="C138" s="23" t="s">
        <v>416</v>
      </c>
      <c r="D138" s="48" t="s">
        <v>388</v>
      </c>
      <c r="E138" s="24">
        <f>Source!BZ42</f>
        <v>74</v>
      </c>
      <c r="F138" s="57"/>
      <c r="G138" s="35"/>
      <c r="H138" s="28">
        <f>SUM(S136:S140)</f>
        <v>89.78</v>
      </c>
      <c r="I138" s="50"/>
      <c r="J138" s="36">
        <f>Source!AT42</f>
        <v>74</v>
      </c>
      <c r="K138" s="28">
        <f>SUM(T136:T140)</f>
        <v>4639.51</v>
      </c>
      <c r="L138" s="49"/>
    </row>
    <row r="139" spans="1:26" ht="14.25" x14ac:dyDescent="0.2">
      <c r="A139" s="23"/>
      <c r="B139" s="63"/>
      <c r="C139" s="23" t="s">
        <v>417</v>
      </c>
      <c r="D139" s="48" t="s">
        <v>388</v>
      </c>
      <c r="E139" s="24">
        <f>Source!CA42</f>
        <v>36</v>
      </c>
      <c r="F139" s="57"/>
      <c r="G139" s="35"/>
      <c r="H139" s="28">
        <f>SUM(U136:U140)</f>
        <v>43.68</v>
      </c>
      <c r="I139" s="50"/>
      <c r="J139" s="36">
        <f>Source!AU42</f>
        <v>36</v>
      </c>
      <c r="K139" s="28">
        <f>SUM(V136:V140)</f>
        <v>2257.06</v>
      </c>
      <c r="L139" s="49"/>
    </row>
    <row r="140" spans="1:26" ht="14.25" x14ac:dyDescent="0.2">
      <c r="A140" s="26"/>
      <c r="B140" s="64"/>
      <c r="C140" s="26" t="s">
        <v>418</v>
      </c>
      <c r="D140" s="51" t="s">
        <v>419</v>
      </c>
      <c r="E140" s="52">
        <f>Source!AQ42</f>
        <v>3.6</v>
      </c>
      <c r="F140" s="53"/>
      <c r="G140" s="54" t="str">
        <f>Source!DI42</f>
        <v>*1,3</v>
      </c>
      <c r="H140" s="53"/>
      <c r="I140" s="54"/>
      <c r="J140" s="54"/>
      <c r="K140" s="53"/>
      <c r="L140" s="55">
        <f>Source!U42</f>
        <v>9.36</v>
      </c>
    </row>
    <row r="141" spans="1:26" ht="15" x14ac:dyDescent="0.25">
      <c r="G141" s="85">
        <f>H137+H138+H139</f>
        <v>254.78</v>
      </c>
      <c r="H141" s="85"/>
      <c r="J141" s="85">
        <f>K137+K138+K139</f>
        <v>13166.179999999998</v>
      </c>
      <c r="K141" s="85"/>
      <c r="L141" s="56">
        <f>Source!U42</f>
        <v>9.36</v>
      </c>
      <c r="O141" s="27">
        <f>G141</f>
        <v>254.78</v>
      </c>
      <c r="P141" s="27">
        <f>J141</f>
        <v>13166.179999999998</v>
      </c>
      <c r="Q141" s="27">
        <f>L141</f>
        <v>9.36</v>
      </c>
      <c r="W141">
        <f>IF(Source!BI42&lt;=1,H137+H138+H139, 0)</f>
        <v>0</v>
      </c>
      <c r="X141">
        <f>IF(Source!BI42=2,H137+H138+H139, 0)</f>
        <v>0</v>
      </c>
      <c r="Y141">
        <f>IF(Source!BI42=3,H137+H138+H139, 0)</f>
        <v>0</v>
      </c>
      <c r="Z141">
        <f>IF(Source!BI42=4,H137+H138+H139, 0)</f>
        <v>254.78</v>
      </c>
    </row>
    <row r="142" spans="1:26" ht="60" x14ac:dyDescent="0.2">
      <c r="A142" s="23">
        <v>16</v>
      </c>
      <c r="B142" s="63" t="s">
        <v>438</v>
      </c>
      <c r="C142" s="23" t="str">
        <f>Source!G43</f>
        <v>Схема электромагнитной блокировки коммутационных аппаратов, количество блокируемых аппаратов: до 2</v>
      </c>
      <c r="D142" s="48" t="str">
        <f>Source!H43</f>
        <v>ШТ</v>
      </c>
      <c r="E142" s="24">
        <f>Source!I43</f>
        <v>17</v>
      </c>
      <c r="F142" s="28">
        <f>Source!AL43+Source!AM43+Source!AO43</f>
        <v>104.71</v>
      </c>
      <c r="G142" s="35"/>
      <c r="H142" s="28"/>
      <c r="I142" s="35" t="str">
        <f>Source!BO43</f>
        <v/>
      </c>
      <c r="J142" s="35"/>
      <c r="K142" s="28"/>
      <c r="L142" s="49"/>
      <c r="S142">
        <f>ROUND((Source!FX43/100)*((ROUND(Source!AF43*Source!I43, 2)+ROUND(Source!AE43*Source!I43, 2))), 2)</f>
        <v>1712.43</v>
      </c>
      <c r="T142">
        <f>Source!X43</f>
        <v>88498.240000000005</v>
      </c>
      <c r="U142">
        <f>ROUND((Source!FY43/100)*((ROUND(Source!AF43*Source!I43, 2)+ROUND(Source!AE43*Source!I43, 2))), 2)</f>
        <v>833.07</v>
      </c>
      <c r="V142">
        <f>Source!Y43</f>
        <v>43053.2</v>
      </c>
    </row>
    <row r="143" spans="1:26" ht="14.25" x14ac:dyDescent="0.2">
      <c r="A143" s="23"/>
      <c r="B143" s="63"/>
      <c r="C143" s="23" t="s">
        <v>415</v>
      </c>
      <c r="D143" s="48"/>
      <c r="E143" s="24"/>
      <c r="F143" s="28">
        <f>Source!AO43</f>
        <v>104.71</v>
      </c>
      <c r="G143" s="35" t="str">
        <f>Source!DG43</f>
        <v>*1,3</v>
      </c>
      <c r="H143" s="28">
        <f>ROUND(Source!AF43*Source!I43, 2)</f>
        <v>2314.09</v>
      </c>
      <c r="I143" s="35"/>
      <c r="J143" s="35">
        <f>IF(Source!BA43&lt;&gt; 0, Source!BA43, 1)</f>
        <v>51.68</v>
      </c>
      <c r="K143" s="28">
        <f>Source!S43</f>
        <v>119592.22</v>
      </c>
      <c r="L143" s="49"/>
      <c r="R143">
        <f>H143</f>
        <v>2314.09</v>
      </c>
    </row>
    <row r="144" spans="1:26" ht="14.25" x14ac:dyDescent="0.2">
      <c r="A144" s="23"/>
      <c r="B144" s="63"/>
      <c r="C144" s="23" t="s">
        <v>416</v>
      </c>
      <c r="D144" s="48" t="s">
        <v>388</v>
      </c>
      <c r="E144" s="24">
        <f>Source!BZ43</f>
        <v>74</v>
      </c>
      <c r="F144" s="57"/>
      <c r="G144" s="35"/>
      <c r="H144" s="28">
        <f>SUM(S142:S146)</f>
        <v>1712.43</v>
      </c>
      <c r="I144" s="50"/>
      <c r="J144" s="36">
        <f>Source!AT43</f>
        <v>74</v>
      </c>
      <c r="K144" s="28">
        <f>SUM(T142:T146)</f>
        <v>88498.240000000005</v>
      </c>
      <c r="L144" s="49"/>
    </row>
    <row r="145" spans="1:26" ht="14.25" x14ac:dyDescent="0.2">
      <c r="A145" s="23"/>
      <c r="B145" s="63"/>
      <c r="C145" s="23" t="s">
        <v>417</v>
      </c>
      <c r="D145" s="48" t="s">
        <v>388</v>
      </c>
      <c r="E145" s="24">
        <f>Source!CA43</f>
        <v>36</v>
      </c>
      <c r="F145" s="57"/>
      <c r="G145" s="35"/>
      <c r="H145" s="28">
        <f>SUM(U142:U146)</f>
        <v>833.07</v>
      </c>
      <c r="I145" s="50"/>
      <c r="J145" s="36">
        <f>Source!AU43</f>
        <v>36</v>
      </c>
      <c r="K145" s="28">
        <f>SUM(V142:V146)</f>
        <v>43053.2</v>
      </c>
      <c r="L145" s="49"/>
    </row>
    <row r="146" spans="1:26" ht="14.25" x14ac:dyDescent="0.2">
      <c r="A146" s="26"/>
      <c r="B146" s="64"/>
      <c r="C146" s="26" t="s">
        <v>418</v>
      </c>
      <c r="D146" s="51" t="s">
        <v>419</v>
      </c>
      <c r="E146" s="52">
        <f>Source!AQ43</f>
        <v>9</v>
      </c>
      <c r="F146" s="53"/>
      <c r="G146" s="54" t="str">
        <f>Source!DI43</f>
        <v>*1,3</v>
      </c>
      <c r="H146" s="53"/>
      <c r="I146" s="54"/>
      <c r="J146" s="54"/>
      <c r="K146" s="53"/>
      <c r="L146" s="55">
        <f>Source!U43</f>
        <v>198.9</v>
      </c>
    </row>
    <row r="147" spans="1:26" ht="15" x14ac:dyDescent="0.25">
      <c r="G147" s="85">
        <f>H143+H144+H145</f>
        <v>4859.59</v>
      </c>
      <c r="H147" s="85"/>
      <c r="J147" s="85">
        <f>K143+K144+K145</f>
        <v>251143.66000000003</v>
      </c>
      <c r="K147" s="85"/>
      <c r="L147" s="56">
        <f>Source!U43</f>
        <v>198.9</v>
      </c>
      <c r="O147" s="27">
        <f>G147</f>
        <v>4859.59</v>
      </c>
      <c r="P147" s="27">
        <f>J147</f>
        <v>251143.66000000003</v>
      </c>
      <c r="Q147" s="27">
        <f>L147</f>
        <v>198.9</v>
      </c>
      <c r="W147">
        <f>IF(Source!BI43&lt;=1,H143+H144+H145, 0)</f>
        <v>0</v>
      </c>
      <c r="X147">
        <f>IF(Source!BI43=2,H143+H144+H145, 0)</f>
        <v>0</v>
      </c>
      <c r="Y147">
        <f>IF(Source!BI43=3,H143+H144+H145, 0)</f>
        <v>0</v>
      </c>
      <c r="Z147">
        <f>IF(Source!BI43=4,H143+H144+H145, 0)</f>
        <v>4859.59</v>
      </c>
    </row>
    <row r="148" spans="1:26" ht="60" x14ac:dyDescent="0.2">
      <c r="A148" s="23">
        <v>17</v>
      </c>
      <c r="B148" s="63" t="s">
        <v>439</v>
      </c>
      <c r="C148" s="23" t="str">
        <f>Source!G44</f>
        <v>Испытание цепи вторичной коммутации</v>
      </c>
      <c r="D148" s="48" t="str">
        <f>Source!H44</f>
        <v>испытание</v>
      </c>
      <c r="E148" s="24">
        <f>Source!I44</f>
        <v>20</v>
      </c>
      <c r="F148" s="28">
        <f>Source!AL44+Source!AM44+Source!AO44</f>
        <v>19.52</v>
      </c>
      <c r="G148" s="35"/>
      <c r="H148" s="28"/>
      <c r="I148" s="35" t="str">
        <f>Source!BO44</f>
        <v/>
      </c>
      <c r="J148" s="35"/>
      <c r="K148" s="28"/>
      <c r="L148" s="49"/>
      <c r="S148">
        <f>ROUND((Source!FX44/100)*((ROUND(Source!AF44*Source!I44, 2)+ROUND(Source!AE44*Source!I44, 2))), 2)</f>
        <v>375.56</v>
      </c>
      <c r="T148">
        <f>Source!X44</f>
        <v>19409.189999999999</v>
      </c>
      <c r="U148">
        <f>ROUND((Source!FY44/100)*((ROUND(Source!AF44*Source!I44, 2)+ROUND(Source!AE44*Source!I44, 2))), 2)</f>
        <v>182.71</v>
      </c>
      <c r="V148">
        <f>Source!Y44</f>
        <v>9442.31</v>
      </c>
    </row>
    <row r="149" spans="1:26" ht="14.25" x14ac:dyDescent="0.2">
      <c r="A149" s="23"/>
      <c r="B149" s="63"/>
      <c r="C149" s="23" t="s">
        <v>415</v>
      </c>
      <c r="D149" s="48"/>
      <c r="E149" s="24"/>
      <c r="F149" s="28">
        <f>Source!AO44</f>
        <v>19.52</v>
      </c>
      <c r="G149" s="35" t="str">
        <f>Source!DG44</f>
        <v>*1,3</v>
      </c>
      <c r="H149" s="28">
        <f>ROUND(Source!AF44*Source!I44, 2)</f>
        <v>507.52</v>
      </c>
      <c r="I149" s="35"/>
      <c r="J149" s="35">
        <f>IF(Source!BA44&lt;&gt; 0, Source!BA44, 1)</f>
        <v>51.68</v>
      </c>
      <c r="K149" s="28">
        <f>Source!S44</f>
        <v>26228.63</v>
      </c>
      <c r="L149" s="49"/>
      <c r="R149">
        <f>H149</f>
        <v>507.52</v>
      </c>
    </row>
    <row r="150" spans="1:26" ht="14.25" x14ac:dyDescent="0.2">
      <c r="A150" s="23"/>
      <c r="B150" s="63"/>
      <c r="C150" s="23" t="s">
        <v>416</v>
      </c>
      <c r="D150" s="48" t="s">
        <v>388</v>
      </c>
      <c r="E150" s="24">
        <f>Source!BZ44</f>
        <v>74</v>
      </c>
      <c r="F150" s="57"/>
      <c r="G150" s="35"/>
      <c r="H150" s="28">
        <f>SUM(S148:S152)</f>
        <v>375.56</v>
      </c>
      <c r="I150" s="50"/>
      <c r="J150" s="36">
        <f>Source!AT44</f>
        <v>74</v>
      </c>
      <c r="K150" s="28">
        <f>SUM(T148:T152)</f>
        <v>19409.189999999999</v>
      </c>
      <c r="L150" s="49"/>
    </row>
    <row r="151" spans="1:26" ht="14.25" x14ac:dyDescent="0.2">
      <c r="A151" s="23"/>
      <c r="B151" s="63"/>
      <c r="C151" s="23" t="s">
        <v>417</v>
      </c>
      <c r="D151" s="48" t="s">
        <v>388</v>
      </c>
      <c r="E151" s="24">
        <f>Source!CA44</f>
        <v>36</v>
      </c>
      <c r="F151" s="57"/>
      <c r="G151" s="35"/>
      <c r="H151" s="28">
        <f>SUM(U148:U152)</f>
        <v>182.71</v>
      </c>
      <c r="I151" s="50"/>
      <c r="J151" s="36">
        <f>Source!AU44</f>
        <v>36</v>
      </c>
      <c r="K151" s="28">
        <f>SUM(V148:V152)</f>
        <v>9442.31</v>
      </c>
      <c r="L151" s="49"/>
    </row>
    <row r="152" spans="1:26" ht="14.25" x14ac:dyDescent="0.2">
      <c r="A152" s="26"/>
      <c r="B152" s="64"/>
      <c r="C152" s="26" t="s">
        <v>418</v>
      </c>
      <c r="D152" s="51" t="s">
        <v>419</v>
      </c>
      <c r="E152" s="52">
        <f>Source!AQ44</f>
        <v>1.62</v>
      </c>
      <c r="F152" s="53"/>
      <c r="G152" s="54" t="str">
        <f>Source!DI44</f>
        <v>*1,3</v>
      </c>
      <c r="H152" s="53"/>
      <c r="I152" s="54"/>
      <c r="J152" s="54"/>
      <c r="K152" s="53"/>
      <c r="L152" s="55">
        <f>Source!U44</f>
        <v>42.12</v>
      </c>
    </row>
    <row r="153" spans="1:26" ht="15" x14ac:dyDescent="0.25">
      <c r="G153" s="85">
        <f>H149+H150+H151</f>
        <v>1065.79</v>
      </c>
      <c r="H153" s="85"/>
      <c r="J153" s="85">
        <f>K149+K150+K151</f>
        <v>55080.13</v>
      </c>
      <c r="K153" s="85"/>
      <c r="L153" s="56">
        <f>Source!U44</f>
        <v>42.12</v>
      </c>
      <c r="O153" s="27">
        <f>G153</f>
        <v>1065.79</v>
      </c>
      <c r="P153" s="27">
        <f>J153</f>
        <v>55080.13</v>
      </c>
      <c r="Q153" s="27">
        <f>L153</f>
        <v>42.12</v>
      </c>
      <c r="W153">
        <f>IF(Source!BI44&lt;=1,H149+H150+H151, 0)</f>
        <v>0</v>
      </c>
      <c r="X153">
        <f>IF(Source!BI44=2,H149+H150+H151, 0)</f>
        <v>0</v>
      </c>
      <c r="Y153">
        <f>IF(Source!BI44=3,H149+H150+H151, 0)</f>
        <v>0</v>
      </c>
      <c r="Z153">
        <f>IF(Source!BI44=4,H149+H150+H151, 0)</f>
        <v>1065.79</v>
      </c>
    </row>
    <row r="154" spans="1:26" ht="71.25" x14ac:dyDescent="0.2">
      <c r="A154" s="23">
        <v>18</v>
      </c>
      <c r="B154" s="63" t="s">
        <v>440</v>
      </c>
      <c r="C154" s="23" t="str">
        <f>Source!G45</f>
        <v>Технологический комплекс, включающий в себя агрегаты, связанные между собой блокировочными связями, в количестве: до 20 шт.</v>
      </c>
      <c r="D154" s="48" t="str">
        <f>Source!H45</f>
        <v>КОМПЛ</v>
      </c>
      <c r="E154" s="24">
        <f>Source!I45</f>
        <v>1</v>
      </c>
      <c r="F154" s="28">
        <f>Source!AL45+Source!AM45+Source!AO45</f>
        <v>3410.44</v>
      </c>
      <c r="G154" s="35"/>
      <c r="H154" s="28"/>
      <c r="I154" s="35" t="str">
        <f>Source!BO45</f>
        <v/>
      </c>
      <c r="J154" s="35"/>
      <c r="K154" s="28"/>
      <c r="L154" s="49"/>
      <c r="S154">
        <f>ROUND((Source!FX45/100)*((ROUND(Source!AF45*Source!I45, 2)+ROUND(Source!AE45*Source!I45, 2))), 2)</f>
        <v>3280.84</v>
      </c>
      <c r="T154">
        <f>Source!X45</f>
        <v>169553.98</v>
      </c>
      <c r="U154">
        <f>ROUND((Source!FY45/100)*((ROUND(Source!AF45*Source!I45, 2)+ROUND(Source!AE45*Source!I45, 2))), 2)</f>
        <v>1596.09</v>
      </c>
      <c r="V154">
        <f>Source!Y45</f>
        <v>82485.72</v>
      </c>
    </row>
    <row r="155" spans="1:26" ht="14.25" x14ac:dyDescent="0.2">
      <c r="A155" s="23"/>
      <c r="B155" s="63"/>
      <c r="C155" s="23" t="s">
        <v>415</v>
      </c>
      <c r="D155" s="48"/>
      <c r="E155" s="24"/>
      <c r="F155" s="28">
        <f>Source!AO45</f>
        <v>3410.44</v>
      </c>
      <c r="G155" s="35" t="str">
        <f>Source!DG45</f>
        <v>*1,3</v>
      </c>
      <c r="H155" s="28">
        <f>ROUND(Source!AF45*Source!I45, 2)</f>
        <v>4433.57</v>
      </c>
      <c r="I155" s="35"/>
      <c r="J155" s="35">
        <f>IF(Source!BA45&lt;&gt; 0, Source!BA45, 1)</f>
        <v>51.68</v>
      </c>
      <c r="K155" s="28">
        <f>Source!S45</f>
        <v>229127</v>
      </c>
      <c r="L155" s="49"/>
      <c r="R155">
        <f>H155</f>
        <v>4433.57</v>
      </c>
    </row>
    <row r="156" spans="1:26" ht="14.25" x14ac:dyDescent="0.2">
      <c r="A156" s="23"/>
      <c r="B156" s="63"/>
      <c r="C156" s="23" t="s">
        <v>416</v>
      </c>
      <c r="D156" s="48" t="s">
        <v>388</v>
      </c>
      <c r="E156" s="24">
        <f>Source!BZ45</f>
        <v>74</v>
      </c>
      <c r="F156" s="57"/>
      <c r="G156" s="35"/>
      <c r="H156" s="28">
        <f>SUM(S154:S158)</f>
        <v>3280.84</v>
      </c>
      <c r="I156" s="50"/>
      <c r="J156" s="36">
        <f>Source!AT45</f>
        <v>74</v>
      </c>
      <c r="K156" s="28">
        <f>SUM(T154:T158)</f>
        <v>169553.98</v>
      </c>
      <c r="L156" s="49"/>
    </row>
    <row r="157" spans="1:26" ht="14.25" x14ac:dyDescent="0.2">
      <c r="A157" s="23"/>
      <c r="B157" s="63"/>
      <c r="C157" s="23" t="s">
        <v>417</v>
      </c>
      <c r="D157" s="48" t="s">
        <v>388</v>
      </c>
      <c r="E157" s="24">
        <f>Source!CA45</f>
        <v>36</v>
      </c>
      <c r="F157" s="57"/>
      <c r="G157" s="35"/>
      <c r="H157" s="28">
        <f>SUM(U154:U158)</f>
        <v>1596.09</v>
      </c>
      <c r="I157" s="50"/>
      <c r="J157" s="36">
        <f>Source!AU45</f>
        <v>36</v>
      </c>
      <c r="K157" s="28">
        <f>SUM(V154:V158)</f>
        <v>82485.72</v>
      </c>
      <c r="L157" s="49"/>
    </row>
    <row r="158" spans="1:26" ht="14.25" x14ac:dyDescent="0.2">
      <c r="A158" s="26"/>
      <c r="B158" s="64"/>
      <c r="C158" s="26" t="s">
        <v>418</v>
      </c>
      <c r="D158" s="51" t="s">
        <v>419</v>
      </c>
      <c r="E158" s="52">
        <f>Source!AQ45</f>
        <v>237.33</v>
      </c>
      <c r="F158" s="53"/>
      <c r="G158" s="54" t="str">
        <f>Source!DI45</f>
        <v>*1,3</v>
      </c>
      <c r="H158" s="53"/>
      <c r="I158" s="54"/>
      <c r="J158" s="54"/>
      <c r="K158" s="53"/>
      <c r="L158" s="55">
        <f>Source!U45</f>
        <v>308.529</v>
      </c>
    </row>
    <row r="159" spans="1:26" ht="15" x14ac:dyDescent="0.25">
      <c r="G159" s="85">
        <f>H155+H156+H157</f>
        <v>9310.5</v>
      </c>
      <c r="H159" s="85"/>
      <c r="J159" s="85">
        <f>K155+K156+K157</f>
        <v>481166.69999999995</v>
      </c>
      <c r="K159" s="85"/>
      <c r="L159" s="56">
        <f>Source!U45</f>
        <v>308.529</v>
      </c>
      <c r="O159" s="27">
        <f>G159</f>
        <v>9310.5</v>
      </c>
      <c r="P159" s="27">
        <f>J159</f>
        <v>481166.69999999995</v>
      </c>
      <c r="Q159" s="27">
        <f>L159</f>
        <v>308.529</v>
      </c>
      <c r="W159">
        <f>IF(Source!BI45&lt;=1,H155+H156+H157, 0)</f>
        <v>0</v>
      </c>
      <c r="X159">
        <f>IF(Source!BI45=2,H155+H156+H157, 0)</f>
        <v>0</v>
      </c>
      <c r="Y159">
        <f>IF(Source!BI45=3,H155+H156+H157, 0)</f>
        <v>0</v>
      </c>
      <c r="Z159">
        <f>IF(Source!BI45=4,H155+H156+H157, 0)</f>
        <v>9310.5</v>
      </c>
    </row>
    <row r="160" spans="1:26" ht="60" x14ac:dyDescent="0.2">
      <c r="A160" s="23">
        <v>19</v>
      </c>
      <c r="B160" s="63" t="s">
        <v>441</v>
      </c>
      <c r="C160" s="23" t="str">
        <f>Source!G46</f>
        <v>Измерение сопротивления изоляции мегаомметром: обмоток машин и аппаратов</v>
      </c>
      <c r="D160" s="48" t="str">
        <f>Source!H46</f>
        <v>измерение</v>
      </c>
      <c r="E160" s="24">
        <f>Source!I46</f>
        <v>45</v>
      </c>
      <c r="F160" s="28">
        <f>Source!AL46+Source!AM46+Source!AO46</f>
        <v>1.03</v>
      </c>
      <c r="G160" s="35"/>
      <c r="H160" s="28"/>
      <c r="I160" s="35" t="str">
        <f>Source!BO46</f>
        <v/>
      </c>
      <c r="J160" s="35"/>
      <c r="K160" s="28"/>
      <c r="L160" s="49"/>
      <c r="S160">
        <f>ROUND((Source!FX46/100)*((ROUND(Source!AF46*Source!I46, 2)+ROUND(Source!AE46*Source!I46, 2))), 2)</f>
        <v>44.59</v>
      </c>
      <c r="T160">
        <f>Source!X46</f>
        <v>2304.35</v>
      </c>
      <c r="U160">
        <f>ROUND((Source!FY46/100)*((ROUND(Source!AF46*Source!I46, 2)+ROUND(Source!AE46*Source!I46, 2))), 2)</f>
        <v>21.69</v>
      </c>
      <c r="V160">
        <f>Source!Y46</f>
        <v>1121.03</v>
      </c>
    </row>
    <row r="161" spans="1:26" ht="14.25" x14ac:dyDescent="0.2">
      <c r="A161" s="23"/>
      <c r="B161" s="63"/>
      <c r="C161" s="23" t="s">
        <v>415</v>
      </c>
      <c r="D161" s="48"/>
      <c r="E161" s="24"/>
      <c r="F161" s="28">
        <f>Source!AO46</f>
        <v>1.03</v>
      </c>
      <c r="G161" s="35" t="str">
        <f>Source!DG46</f>
        <v>*1,3</v>
      </c>
      <c r="H161" s="28">
        <f>ROUND(Source!AF46*Source!I46, 2)</f>
        <v>60.26</v>
      </c>
      <c r="I161" s="35"/>
      <c r="J161" s="35">
        <f>IF(Source!BA46&lt;&gt; 0, Source!BA46, 1)</f>
        <v>51.68</v>
      </c>
      <c r="K161" s="28">
        <f>Source!S46</f>
        <v>3113.98</v>
      </c>
      <c r="L161" s="49"/>
      <c r="R161">
        <f>H161</f>
        <v>60.26</v>
      </c>
    </row>
    <row r="162" spans="1:26" ht="14.25" x14ac:dyDescent="0.2">
      <c r="A162" s="23"/>
      <c r="B162" s="63"/>
      <c r="C162" s="23" t="s">
        <v>416</v>
      </c>
      <c r="D162" s="48" t="s">
        <v>388</v>
      </c>
      <c r="E162" s="24">
        <f>Source!BZ46</f>
        <v>74</v>
      </c>
      <c r="F162" s="57"/>
      <c r="G162" s="35"/>
      <c r="H162" s="28">
        <f>SUM(S160:S164)</f>
        <v>44.59</v>
      </c>
      <c r="I162" s="50"/>
      <c r="J162" s="36">
        <f>Source!AT46</f>
        <v>74</v>
      </c>
      <c r="K162" s="28">
        <f>SUM(T160:T164)</f>
        <v>2304.35</v>
      </c>
      <c r="L162" s="49"/>
    </row>
    <row r="163" spans="1:26" ht="14.25" x14ac:dyDescent="0.2">
      <c r="A163" s="23"/>
      <c r="B163" s="63"/>
      <c r="C163" s="23" t="s">
        <v>417</v>
      </c>
      <c r="D163" s="48" t="s">
        <v>388</v>
      </c>
      <c r="E163" s="24">
        <f>Source!CA46</f>
        <v>36</v>
      </c>
      <c r="F163" s="57"/>
      <c r="G163" s="35"/>
      <c r="H163" s="28">
        <f>SUM(U160:U164)</f>
        <v>21.69</v>
      </c>
      <c r="I163" s="50"/>
      <c r="J163" s="36">
        <f>Source!AU46</f>
        <v>36</v>
      </c>
      <c r="K163" s="28">
        <f>SUM(V160:V164)</f>
        <v>1121.03</v>
      </c>
      <c r="L163" s="49"/>
    </row>
    <row r="164" spans="1:26" ht="14.25" x14ac:dyDescent="0.2">
      <c r="A164" s="26"/>
      <c r="B164" s="64"/>
      <c r="C164" s="26" t="s">
        <v>418</v>
      </c>
      <c r="D164" s="51" t="s">
        <v>419</v>
      </c>
      <c r="E164" s="52">
        <f>Source!AQ46</f>
        <v>0.08</v>
      </c>
      <c r="F164" s="53"/>
      <c r="G164" s="54" t="str">
        <f>Source!DI46</f>
        <v>*1,3</v>
      </c>
      <c r="H164" s="53"/>
      <c r="I164" s="54"/>
      <c r="J164" s="54"/>
      <c r="K164" s="53"/>
      <c r="L164" s="55">
        <f>Source!U46</f>
        <v>4.68</v>
      </c>
    </row>
    <row r="165" spans="1:26" ht="15" x14ac:dyDescent="0.25">
      <c r="G165" s="85">
        <f>H161+H162+H163</f>
        <v>126.53999999999999</v>
      </c>
      <c r="H165" s="85"/>
      <c r="J165" s="85">
        <f>K161+K162+K163</f>
        <v>6539.36</v>
      </c>
      <c r="K165" s="85"/>
      <c r="L165" s="56">
        <f>Source!U46</f>
        <v>4.68</v>
      </c>
      <c r="O165" s="27">
        <f>G165</f>
        <v>126.53999999999999</v>
      </c>
      <c r="P165" s="27">
        <f>J165</f>
        <v>6539.36</v>
      </c>
      <c r="Q165" s="27">
        <f>L165</f>
        <v>4.68</v>
      </c>
      <c r="W165">
        <f>IF(Source!BI46&lt;=1,H161+H162+H163, 0)</f>
        <v>0</v>
      </c>
      <c r="X165">
        <f>IF(Source!BI46=2,H161+H162+H163, 0)</f>
        <v>0</v>
      </c>
      <c r="Y165">
        <f>IF(Source!BI46=3,H161+H162+H163, 0)</f>
        <v>0</v>
      </c>
      <c r="Z165">
        <f>IF(Source!BI46=4,H161+H162+H163, 0)</f>
        <v>126.53999999999999</v>
      </c>
    </row>
    <row r="166" spans="1:26" ht="60" x14ac:dyDescent="0.2">
      <c r="A166" s="23">
        <v>20</v>
      </c>
      <c r="B166" s="63" t="s">
        <v>442</v>
      </c>
      <c r="C166" s="23" t="str">
        <f>Source!G47</f>
        <v>Устройство АВР: со схемой восстановления напряжения</v>
      </c>
      <c r="D166" s="48" t="str">
        <f>Source!H47</f>
        <v>ШТ</v>
      </c>
      <c r="E166" s="24">
        <f>Source!I47</f>
        <v>1</v>
      </c>
      <c r="F166" s="28">
        <f>Source!AL47+Source!AM47+Source!AO47</f>
        <v>264.97000000000003</v>
      </c>
      <c r="G166" s="35"/>
      <c r="H166" s="28"/>
      <c r="I166" s="35" t="str">
        <f>Source!BO47</f>
        <v/>
      </c>
      <c r="J166" s="35"/>
      <c r="K166" s="28"/>
      <c r="L166" s="49"/>
      <c r="S166">
        <f>ROUND((Source!FX47/100)*((ROUND(Source!AF47*Source!I47, 2)+ROUND(Source!AE47*Source!I47, 2))), 2)</f>
        <v>254.9</v>
      </c>
      <c r="T166">
        <f>Source!X47</f>
        <v>13173.29</v>
      </c>
      <c r="U166">
        <f>ROUND((Source!FY47/100)*((ROUND(Source!AF47*Source!I47, 2)+ROUND(Source!AE47*Source!I47, 2))), 2)</f>
        <v>124.01</v>
      </c>
      <c r="V166">
        <f>Source!Y47</f>
        <v>6408.63</v>
      </c>
    </row>
    <row r="167" spans="1:26" ht="14.25" x14ac:dyDescent="0.2">
      <c r="A167" s="23"/>
      <c r="B167" s="63"/>
      <c r="C167" s="23" t="s">
        <v>415</v>
      </c>
      <c r="D167" s="48"/>
      <c r="E167" s="24"/>
      <c r="F167" s="28">
        <f>Source!AO47</f>
        <v>264.97000000000003</v>
      </c>
      <c r="G167" s="35" t="str">
        <f>Source!DG47</f>
        <v>*1,3</v>
      </c>
      <c r="H167" s="28">
        <f>ROUND(Source!AF47*Source!I47, 2)</f>
        <v>344.46</v>
      </c>
      <c r="I167" s="35"/>
      <c r="J167" s="35">
        <f>IF(Source!BA47&lt;&gt; 0, Source!BA47, 1)</f>
        <v>51.68</v>
      </c>
      <c r="K167" s="28">
        <f>Source!S47</f>
        <v>17801.740000000002</v>
      </c>
      <c r="L167" s="49"/>
      <c r="R167">
        <f>H167</f>
        <v>344.46</v>
      </c>
    </row>
    <row r="168" spans="1:26" ht="14.25" x14ac:dyDescent="0.2">
      <c r="A168" s="23"/>
      <c r="B168" s="63"/>
      <c r="C168" s="23" t="s">
        <v>416</v>
      </c>
      <c r="D168" s="48" t="s">
        <v>388</v>
      </c>
      <c r="E168" s="24">
        <f>Source!BZ47</f>
        <v>74</v>
      </c>
      <c r="F168" s="57"/>
      <c r="G168" s="35"/>
      <c r="H168" s="28">
        <f>SUM(S166:S170)</f>
        <v>254.9</v>
      </c>
      <c r="I168" s="50"/>
      <c r="J168" s="36">
        <f>Source!AT47</f>
        <v>74</v>
      </c>
      <c r="K168" s="28">
        <f>SUM(T166:T170)</f>
        <v>13173.29</v>
      </c>
      <c r="L168" s="49"/>
    </row>
    <row r="169" spans="1:26" ht="14.25" x14ac:dyDescent="0.2">
      <c r="A169" s="23"/>
      <c r="B169" s="63"/>
      <c r="C169" s="23" t="s">
        <v>417</v>
      </c>
      <c r="D169" s="48" t="s">
        <v>388</v>
      </c>
      <c r="E169" s="24">
        <f>Source!CA47</f>
        <v>36</v>
      </c>
      <c r="F169" s="57"/>
      <c r="G169" s="35"/>
      <c r="H169" s="28">
        <f>SUM(U166:U170)</f>
        <v>124.01</v>
      </c>
      <c r="I169" s="50"/>
      <c r="J169" s="36">
        <f>Source!AU47</f>
        <v>36</v>
      </c>
      <c r="K169" s="28">
        <f>SUM(V166:V170)</f>
        <v>6408.63</v>
      </c>
      <c r="L169" s="49"/>
    </row>
    <row r="170" spans="1:26" ht="14.25" x14ac:dyDescent="0.2">
      <c r="A170" s="26"/>
      <c r="B170" s="64"/>
      <c r="C170" s="26" t="s">
        <v>418</v>
      </c>
      <c r="D170" s="51" t="s">
        <v>419</v>
      </c>
      <c r="E170" s="52">
        <f>Source!AQ47</f>
        <v>20.88</v>
      </c>
      <c r="F170" s="53"/>
      <c r="G170" s="54" t="str">
        <f>Source!DI47</f>
        <v>*1,3</v>
      </c>
      <c r="H170" s="53"/>
      <c r="I170" s="54"/>
      <c r="J170" s="54"/>
      <c r="K170" s="53"/>
      <c r="L170" s="55">
        <f>Source!U47</f>
        <v>27.143999999999998</v>
      </c>
    </row>
    <row r="171" spans="1:26" ht="15" x14ac:dyDescent="0.25">
      <c r="G171" s="85">
        <f>H167+H168+H169</f>
        <v>723.37</v>
      </c>
      <c r="H171" s="85"/>
      <c r="J171" s="85">
        <f>K167+K168+K169</f>
        <v>37383.660000000003</v>
      </c>
      <c r="K171" s="85"/>
      <c r="L171" s="56">
        <f>Source!U47</f>
        <v>27.143999999999998</v>
      </c>
      <c r="O171" s="27">
        <f>G171</f>
        <v>723.37</v>
      </c>
      <c r="P171" s="27">
        <f>J171</f>
        <v>37383.660000000003</v>
      </c>
      <c r="Q171" s="27">
        <f>L171</f>
        <v>27.143999999999998</v>
      </c>
      <c r="W171">
        <f>IF(Source!BI47&lt;=1,H167+H168+H169, 0)</f>
        <v>0</v>
      </c>
      <c r="X171">
        <f>IF(Source!BI47=2,H167+H168+H169, 0)</f>
        <v>0</v>
      </c>
      <c r="Y171">
        <f>IF(Source!BI47=3,H167+H168+H169, 0)</f>
        <v>0</v>
      </c>
      <c r="Z171">
        <f>IF(Source!BI47=4,H167+H168+H169, 0)</f>
        <v>723.37</v>
      </c>
    </row>
    <row r="172" spans="1:26" ht="60" x14ac:dyDescent="0.2">
      <c r="A172" s="23">
        <v>21</v>
      </c>
      <c r="B172" s="63" t="s">
        <v>443</v>
      </c>
      <c r="C172" s="23" t="str">
        <f>Source!G48</f>
        <v>Испытание: первичной обмотки трансформатора измерительного</v>
      </c>
      <c r="D172" s="48" t="str">
        <f>Source!H48</f>
        <v>испытание</v>
      </c>
      <c r="E172" s="24">
        <f>Source!I48</f>
        <v>47</v>
      </c>
      <c r="F172" s="28">
        <f>Source!AL48+Source!AM48+Source!AO48</f>
        <v>31.33</v>
      </c>
      <c r="G172" s="35"/>
      <c r="H172" s="28"/>
      <c r="I172" s="35" t="str">
        <f>Source!BO48</f>
        <v/>
      </c>
      <c r="J172" s="35"/>
      <c r="K172" s="28"/>
      <c r="L172" s="49"/>
      <c r="S172">
        <f>ROUND((Source!FX48/100)*((ROUND(Source!AF48*Source!I48, 2)+ROUND(Source!AE48*Source!I48, 2))), 2)</f>
        <v>1416.55</v>
      </c>
      <c r="T172">
        <f>Source!X48</f>
        <v>73207.539999999994</v>
      </c>
      <c r="U172">
        <f>ROUND((Source!FY48/100)*((ROUND(Source!AF48*Source!I48, 2)+ROUND(Source!AE48*Source!I48, 2))), 2)</f>
        <v>689.13</v>
      </c>
      <c r="V172">
        <f>Source!Y48</f>
        <v>35614.480000000003</v>
      </c>
    </row>
    <row r="173" spans="1:26" ht="14.25" x14ac:dyDescent="0.2">
      <c r="A173" s="23"/>
      <c r="B173" s="63"/>
      <c r="C173" s="23" t="s">
        <v>415</v>
      </c>
      <c r="D173" s="48"/>
      <c r="E173" s="24"/>
      <c r="F173" s="28">
        <f>Source!AO48</f>
        <v>31.33</v>
      </c>
      <c r="G173" s="35" t="str">
        <f>Source!DG48</f>
        <v>*1,3</v>
      </c>
      <c r="H173" s="28">
        <f>ROUND(Source!AF48*Source!I48, 2)</f>
        <v>1914.26</v>
      </c>
      <c r="I173" s="35"/>
      <c r="J173" s="35">
        <f>IF(Source!BA48&lt;&gt; 0, Source!BA48, 1)</f>
        <v>51.68</v>
      </c>
      <c r="K173" s="28">
        <f>Source!S48</f>
        <v>98929.11</v>
      </c>
      <c r="L173" s="49"/>
      <c r="R173">
        <f>H173</f>
        <v>1914.26</v>
      </c>
    </row>
    <row r="174" spans="1:26" ht="14.25" x14ac:dyDescent="0.2">
      <c r="A174" s="23"/>
      <c r="B174" s="63"/>
      <c r="C174" s="23" t="s">
        <v>416</v>
      </c>
      <c r="D174" s="48" t="s">
        <v>388</v>
      </c>
      <c r="E174" s="24">
        <f>Source!BZ48</f>
        <v>74</v>
      </c>
      <c r="F174" s="57"/>
      <c r="G174" s="35"/>
      <c r="H174" s="28">
        <f>SUM(S172:S176)</f>
        <v>1416.55</v>
      </c>
      <c r="I174" s="50"/>
      <c r="J174" s="36">
        <f>Source!AT48</f>
        <v>74</v>
      </c>
      <c r="K174" s="28">
        <f>SUM(T172:T176)</f>
        <v>73207.539999999994</v>
      </c>
      <c r="L174" s="49"/>
    </row>
    <row r="175" spans="1:26" ht="14.25" x14ac:dyDescent="0.2">
      <c r="A175" s="23"/>
      <c r="B175" s="63"/>
      <c r="C175" s="23" t="s">
        <v>417</v>
      </c>
      <c r="D175" s="48" t="s">
        <v>388</v>
      </c>
      <c r="E175" s="24">
        <f>Source!CA48</f>
        <v>36</v>
      </c>
      <c r="F175" s="57"/>
      <c r="G175" s="35"/>
      <c r="H175" s="28">
        <f>SUM(U172:U176)</f>
        <v>689.13</v>
      </c>
      <c r="I175" s="50"/>
      <c r="J175" s="36">
        <f>Source!AU48</f>
        <v>36</v>
      </c>
      <c r="K175" s="28">
        <f>SUM(V172:V176)</f>
        <v>35614.480000000003</v>
      </c>
      <c r="L175" s="49"/>
    </row>
    <row r="176" spans="1:26" ht="14.25" x14ac:dyDescent="0.2">
      <c r="A176" s="26"/>
      <c r="B176" s="64"/>
      <c r="C176" s="26" t="s">
        <v>418</v>
      </c>
      <c r="D176" s="51" t="s">
        <v>419</v>
      </c>
      <c r="E176" s="52">
        <f>Source!AQ48</f>
        <v>2.4300000000000002</v>
      </c>
      <c r="F176" s="53"/>
      <c r="G176" s="54" t="str">
        <f>Source!DI48</f>
        <v>*1,3</v>
      </c>
      <c r="H176" s="53"/>
      <c r="I176" s="54"/>
      <c r="J176" s="54"/>
      <c r="K176" s="53"/>
      <c r="L176" s="55">
        <f>Source!U48</f>
        <v>148.47300000000001</v>
      </c>
    </row>
    <row r="177" spans="1:26" ht="15" x14ac:dyDescent="0.25">
      <c r="G177" s="85">
        <f>H173+H174+H175</f>
        <v>4019.94</v>
      </c>
      <c r="H177" s="85"/>
      <c r="J177" s="85">
        <f>K173+K174+K175</f>
        <v>207751.13</v>
      </c>
      <c r="K177" s="85"/>
      <c r="L177" s="56">
        <f>Source!U48</f>
        <v>148.47300000000001</v>
      </c>
      <c r="O177" s="27">
        <f>G177</f>
        <v>4019.94</v>
      </c>
      <c r="P177" s="27">
        <f>J177</f>
        <v>207751.13</v>
      </c>
      <c r="Q177" s="27">
        <f>L177</f>
        <v>148.47300000000001</v>
      </c>
      <c r="W177">
        <f>IF(Source!BI48&lt;=1,H173+H174+H175, 0)</f>
        <v>0</v>
      </c>
      <c r="X177">
        <f>IF(Source!BI48=2,H173+H174+H175, 0)</f>
        <v>0</v>
      </c>
      <c r="Y177">
        <f>IF(Source!BI48=3,H173+H174+H175, 0)</f>
        <v>0</v>
      </c>
      <c r="Z177">
        <f>IF(Source!BI48=4,H173+H174+H175, 0)</f>
        <v>4019.94</v>
      </c>
    </row>
    <row r="178" spans="1:26" ht="60" x14ac:dyDescent="0.2">
      <c r="A178" s="23">
        <v>22</v>
      </c>
      <c r="B178" s="63" t="s">
        <v>444</v>
      </c>
      <c r="C178" s="23" t="str">
        <f>Source!G49</f>
        <v>Испытание: вторичной обмотки трансформатора измерительного</v>
      </c>
      <c r="D178" s="48" t="str">
        <f>Source!H49</f>
        <v>испытание</v>
      </c>
      <c r="E178" s="24">
        <f>Source!I49</f>
        <v>94</v>
      </c>
      <c r="F178" s="28">
        <f>Source!AL49+Source!AM49+Source!AO49</f>
        <v>20.88</v>
      </c>
      <c r="G178" s="35"/>
      <c r="H178" s="28"/>
      <c r="I178" s="35" t="str">
        <f>Source!BO49</f>
        <v/>
      </c>
      <c r="J178" s="35"/>
      <c r="K178" s="28"/>
      <c r="L178" s="49"/>
      <c r="S178">
        <f>ROUND((Source!FX49/100)*((ROUND(Source!AF49*Source!I49, 2)+ROUND(Source!AE49*Source!I49, 2))), 2)</f>
        <v>1888.14</v>
      </c>
      <c r="T178">
        <f>Source!X49</f>
        <v>97578.9</v>
      </c>
      <c r="U178">
        <f>ROUND((Source!FY49/100)*((ROUND(Source!AF49*Source!I49, 2)+ROUND(Source!AE49*Source!I49, 2))), 2)</f>
        <v>918.55</v>
      </c>
      <c r="V178">
        <f>Source!Y49</f>
        <v>47470.82</v>
      </c>
    </row>
    <row r="179" spans="1:26" ht="14.25" x14ac:dyDescent="0.2">
      <c r="A179" s="23"/>
      <c r="B179" s="63"/>
      <c r="C179" s="23" t="s">
        <v>415</v>
      </c>
      <c r="D179" s="48"/>
      <c r="E179" s="24"/>
      <c r="F179" s="28">
        <f>Source!AO49</f>
        <v>20.88</v>
      </c>
      <c r="G179" s="35" t="str">
        <f>Source!DG49</f>
        <v>*1,3</v>
      </c>
      <c r="H179" s="28">
        <f>ROUND(Source!AF49*Source!I49, 2)</f>
        <v>2551.54</v>
      </c>
      <c r="I179" s="35"/>
      <c r="J179" s="35">
        <f>IF(Source!BA49&lt;&gt; 0, Source!BA49, 1)</f>
        <v>51.68</v>
      </c>
      <c r="K179" s="28">
        <f>Source!S49</f>
        <v>131863.38</v>
      </c>
      <c r="L179" s="49"/>
      <c r="R179">
        <f>H179</f>
        <v>2551.54</v>
      </c>
    </row>
    <row r="180" spans="1:26" ht="14.25" x14ac:dyDescent="0.2">
      <c r="A180" s="23"/>
      <c r="B180" s="63"/>
      <c r="C180" s="23" t="s">
        <v>416</v>
      </c>
      <c r="D180" s="48" t="s">
        <v>388</v>
      </c>
      <c r="E180" s="24">
        <f>Source!BZ49</f>
        <v>74</v>
      </c>
      <c r="F180" s="57"/>
      <c r="G180" s="35"/>
      <c r="H180" s="28">
        <f>SUM(S178:S182)</f>
        <v>1888.14</v>
      </c>
      <c r="I180" s="50"/>
      <c r="J180" s="36">
        <f>Source!AT49</f>
        <v>74</v>
      </c>
      <c r="K180" s="28">
        <f>SUM(T178:T182)</f>
        <v>97578.9</v>
      </c>
      <c r="L180" s="49"/>
    </row>
    <row r="181" spans="1:26" ht="14.25" x14ac:dyDescent="0.2">
      <c r="A181" s="23"/>
      <c r="B181" s="63"/>
      <c r="C181" s="23" t="s">
        <v>417</v>
      </c>
      <c r="D181" s="48" t="s">
        <v>388</v>
      </c>
      <c r="E181" s="24">
        <f>Source!CA49</f>
        <v>36</v>
      </c>
      <c r="F181" s="57"/>
      <c r="G181" s="35"/>
      <c r="H181" s="28">
        <f>SUM(U178:U182)</f>
        <v>918.55</v>
      </c>
      <c r="I181" s="50"/>
      <c r="J181" s="36">
        <f>Source!AU49</f>
        <v>36</v>
      </c>
      <c r="K181" s="28">
        <f>SUM(V178:V182)</f>
        <v>47470.82</v>
      </c>
      <c r="L181" s="49"/>
    </row>
    <row r="182" spans="1:26" ht="14.25" x14ac:dyDescent="0.2">
      <c r="A182" s="26"/>
      <c r="B182" s="64"/>
      <c r="C182" s="26" t="s">
        <v>418</v>
      </c>
      <c r="D182" s="51" t="s">
        <v>419</v>
      </c>
      <c r="E182" s="52">
        <f>Source!AQ49</f>
        <v>1.62</v>
      </c>
      <c r="F182" s="53"/>
      <c r="G182" s="54" t="str">
        <f>Source!DI49</f>
        <v>*1,3</v>
      </c>
      <c r="H182" s="53"/>
      <c r="I182" s="54"/>
      <c r="J182" s="54"/>
      <c r="K182" s="53"/>
      <c r="L182" s="55">
        <f>Source!U49</f>
        <v>197.964</v>
      </c>
    </row>
    <row r="183" spans="1:26" ht="15" x14ac:dyDescent="0.25">
      <c r="G183" s="85">
        <f>H179+H180+H181</f>
        <v>5358.2300000000005</v>
      </c>
      <c r="H183" s="85"/>
      <c r="J183" s="85">
        <f>K179+K180+K181</f>
        <v>276913.09999999998</v>
      </c>
      <c r="K183" s="85"/>
      <c r="L183" s="56">
        <f>Source!U49</f>
        <v>197.964</v>
      </c>
      <c r="O183" s="27">
        <f>G183</f>
        <v>5358.2300000000005</v>
      </c>
      <c r="P183" s="27">
        <f>J183</f>
        <v>276913.09999999998</v>
      </c>
      <c r="Q183" s="27">
        <f>L183</f>
        <v>197.964</v>
      </c>
      <c r="W183">
        <f>IF(Source!BI49&lt;=1,H179+H180+H181, 0)</f>
        <v>0</v>
      </c>
      <c r="X183">
        <f>IF(Source!BI49=2,H179+H180+H181, 0)</f>
        <v>0</v>
      </c>
      <c r="Y183">
        <f>IF(Source!BI49=3,H179+H180+H181, 0)</f>
        <v>0</v>
      </c>
      <c r="Z183">
        <f>IF(Source!BI49=4,H179+H180+H181, 0)</f>
        <v>5358.2300000000005</v>
      </c>
    </row>
    <row r="184" spans="1:26" ht="60" x14ac:dyDescent="0.2">
      <c r="A184" s="23">
        <v>23</v>
      </c>
      <c r="B184" s="63" t="s">
        <v>445</v>
      </c>
      <c r="C184" s="23" t="str">
        <f>Source!G50</f>
        <v>Трансформатор тока измерительный выносной напряжением: до 11 кВ, с твердой изоляцией</v>
      </c>
      <c r="D184" s="48" t="str">
        <f>Source!H50</f>
        <v>ШТ</v>
      </c>
      <c r="E184" s="24">
        <f>Source!I50</f>
        <v>47</v>
      </c>
      <c r="F184" s="28">
        <f>Source!AL50+Source!AM50+Source!AO50</f>
        <v>54.55</v>
      </c>
      <c r="G184" s="35"/>
      <c r="H184" s="28"/>
      <c r="I184" s="35" t="str">
        <f>Source!BO50</f>
        <v/>
      </c>
      <c r="J184" s="35"/>
      <c r="K184" s="28"/>
      <c r="L184" s="49"/>
      <c r="S184">
        <f>ROUND((Source!FX50/100)*((ROUND(Source!AF50*Source!I50, 2)+ROUND(Source!AE50*Source!I50, 2))), 2)</f>
        <v>2466.4299999999998</v>
      </c>
      <c r="T184">
        <f>Source!X50</f>
        <v>127464.78</v>
      </c>
      <c r="U184">
        <f>ROUND((Source!FY50/100)*((ROUND(Source!AF50*Source!I50, 2)+ROUND(Source!AE50*Source!I50, 2))), 2)</f>
        <v>1199.8800000000001</v>
      </c>
      <c r="V184">
        <f>Source!Y50</f>
        <v>62009.89</v>
      </c>
    </row>
    <row r="185" spans="1:26" ht="14.25" x14ac:dyDescent="0.2">
      <c r="A185" s="23"/>
      <c r="B185" s="63"/>
      <c r="C185" s="23" t="s">
        <v>415</v>
      </c>
      <c r="D185" s="48"/>
      <c r="E185" s="24"/>
      <c r="F185" s="28">
        <f>Source!AO50</f>
        <v>54.55</v>
      </c>
      <c r="G185" s="35" t="str">
        <f>Source!DG50</f>
        <v>*1,3</v>
      </c>
      <c r="H185" s="28">
        <f>ROUND(Source!AF50*Source!I50, 2)</f>
        <v>3333.01</v>
      </c>
      <c r="I185" s="35"/>
      <c r="J185" s="35">
        <f>IF(Source!BA50&lt;&gt; 0, Source!BA50, 1)</f>
        <v>51.68</v>
      </c>
      <c r="K185" s="28">
        <f>Source!S50</f>
        <v>172249.7</v>
      </c>
      <c r="L185" s="49"/>
      <c r="R185">
        <f>H185</f>
        <v>3333.01</v>
      </c>
    </row>
    <row r="186" spans="1:26" ht="14.25" x14ac:dyDescent="0.2">
      <c r="A186" s="23"/>
      <c r="B186" s="63"/>
      <c r="C186" s="23" t="s">
        <v>416</v>
      </c>
      <c r="D186" s="48" t="s">
        <v>388</v>
      </c>
      <c r="E186" s="24">
        <f>Source!BZ50</f>
        <v>74</v>
      </c>
      <c r="F186" s="57"/>
      <c r="G186" s="35"/>
      <c r="H186" s="28">
        <f>SUM(S184:S188)</f>
        <v>2466.4299999999998</v>
      </c>
      <c r="I186" s="50"/>
      <c r="J186" s="36">
        <f>Source!AT50</f>
        <v>74</v>
      </c>
      <c r="K186" s="28">
        <f>SUM(T184:T188)</f>
        <v>127464.78</v>
      </c>
      <c r="L186" s="49"/>
    </row>
    <row r="187" spans="1:26" ht="14.25" x14ac:dyDescent="0.2">
      <c r="A187" s="23"/>
      <c r="B187" s="63"/>
      <c r="C187" s="23" t="s">
        <v>417</v>
      </c>
      <c r="D187" s="48" t="s">
        <v>388</v>
      </c>
      <c r="E187" s="24">
        <f>Source!CA50</f>
        <v>36</v>
      </c>
      <c r="F187" s="57"/>
      <c r="G187" s="35"/>
      <c r="H187" s="28">
        <f>SUM(U184:U188)</f>
        <v>1199.8800000000001</v>
      </c>
      <c r="I187" s="50"/>
      <c r="J187" s="36">
        <f>Source!AU50</f>
        <v>36</v>
      </c>
      <c r="K187" s="28">
        <f>SUM(V184:V188)</f>
        <v>62009.89</v>
      </c>
      <c r="L187" s="49"/>
    </row>
    <row r="188" spans="1:26" ht="14.25" x14ac:dyDescent="0.2">
      <c r="A188" s="26"/>
      <c r="B188" s="64"/>
      <c r="C188" s="26" t="s">
        <v>418</v>
      </c>
      <c r="D188" s="51" t="s">
        <v>419</v>
      </c>
      <c r="E188" s="52">
        <f>Source!AQ50</f>
        <v>4.5</v>
      </c>
      <c r="F188" s="53"/>
      <c r="G188" s="54" t="str">
        <f>Source!DI50</f>
        <v>*1,3</v>
      </c>
      <c r="H188" s="53"/>
      <c r="I188" s="54"/>
      <c r="J188" s="54"/>
      <c r="K188" s="53"/>
      <c r="L188" s="55">
        <f>Source!U50</f>
        <v>274.95</v>
      </c>
    </row>
    <row r="189" spans="1:26" ht="15" x14ac:dyDescent="0.25">
      <c r="G189" s="85">
        <f>H185+H186+H187</f>
        <v>6999.3200000000006</v>
      </c>
      <c r="H189" s="85"/>
      <c r="J189" s="85">
        <f>K185+K186+K187</f>
        <v>361724.37</v>
      </c>
      <c r="K189" s="85"/>
      <c r="L189" s="56">
        <f>Source!U50</f>
        <v>274.95</v>
      </c>
      <c r="O189" s="27">
        <f>G189</f>
        <v>6999.3200000000006</v>
      </c>
      <c r="P189" s="27">
        <f>J189</f>
        <v>361724.37</v>
      </c>
      <c r="Q189" s="27">
        <f>L189</f>
        <v>274.95</v>
      </c>
      <c r="W189">
        <f>IF(Source!BI50&lt;=1,H185+H186+H187, 0)</f>
        <v>0</v>
      </c>
      <c r="X189">
        <f>IF(Source!BI50=2,H185+H186+H187, 0)</f>
        <v>0</v>
      </c>
      <c r="Y189">
        <f>IF(Source!BI50=3,H185+H186+H187, 0)</f>
        <v>0</v>
      </c>
      <c r="Z189">
        <f>IF(Source!BI50=4,H185+H186+H187, 0)</f>
        <v>6999.3200000000006</v>
      </c>
    </row>
    <row r="190" spans="1:26" ht="60" x14ac:dyDescent="0.2">
      <c r="A190" s="23">
        <v>24</v>
      </c>
      <c r="B190" s="63" t="s">
        <v>446</v>
      </c>
      <c r="C190" s="23" t="str">
        <f>Source!G51</f>
        <v>Трансформатор напряжения измерительный трехфазный напряжением: до 11 кВ</v>
      </c>
      <c r="D190" s="48" t="str">
        <f>Source!H51</f>
        <v>ШТ</v>
      </c>
      <c r="E190" s="24">
        <f>Source!I51</f>
        <v>2</v>
      </c>
      <c r="F190" s="28">
        <f>Source!AL51+Source!AM51+Source!AO51</f>
        <v>169.71</v>
      </c>
      <c r="G190" s="35"/>
      <c r="H190" s="28"/>
      <c r="I190" s="35" t="str">
        <f>Source!BO51</f>
        <v/>
      </c>
      <c r="J190" s="35"/>
      <c r="K190" s="28"/>
      <c r="L190" s="49"/>
      <c r="S190">
        <f>ROUND((Source!FX51/100)*((ROUND(Source!AF51*Source!I51, 2)+ROUND(Source!AE51*Source!I51, 2))), 2)</f>
        <v>326.52999999999997</v>
      </c>
      <c r="T190">
        <f>Source!X51</f>
        <v>16874.66</v>
      </c>
      <c r="U190">
        <f>ROUND((Source!FY51/100)*((ROUND(Source!AF51*Source!I51, 2)+ROUND(Source!AE51*Source!I51, 2))), 2)</f>
        <v>158.85</v>
      </c>
      <c r="V190">
        <f>Source!Y51</f>
        <v>8209.2900000000009</v>
      </c>
    </row>
    <row r="191" spans="1:26" ht="14.25" x14ac:dyDescent="0.2">
      <c r="A191" s="23"/>
      <c r="B191" s="63"/>
      <c r="C191" s="23" t="s">
        <v>415</v>
      </c>
      <c r="D191" s="48"/>
      <c r="E191" s="24"/>
      <c r="F191" s="28">
        <f>Source!AO51</f>
        <v>169.71</v>
      </c>
      <c r="G191" s="35" t="str">
        <f>Source!DG51</f>
        <v>*1,3</v>
      </c>
      <c r="H191" s="28">
        <f>ROUND(Source!AF51*Source!I51, 2)</f>
        <v>441.25</v>
      </c>
      <c r="I191" s="35"/>
      <c r="J191" s="35">
        <f>IF(Source!BA51&lt;&gt; 0, Source!BA51, 1)</f>
        <v>51.68</v>
      </c>
      <c r="K191" s="28">
        <f>Source!S51</f>
        <v>22803.59</v>
      </c>
      <c r="L191" s="49"/>
      <c r="R191">
        <f>H191</f>
        <v>441.25</v>
      </c>
    </row>
    <row r="192" spans="1:26" ht="14.25" x14ac:dyDescent="0.2">
      <c r="A192" s="23"/>
      <c r="B192" s="63"/>
      <c r="C192" s="23" t="s">
        <v>416</v>
      </c>
      <c r="D192" s="48" t="s">
        <v>388</v>
      </c>
      <c r="E192" s="24">
        <f>Source!BZ51</f>
        <v>74</v>
      </c>
      <c r="F192" s="57"/>
      <c r="G192" s="35"/>
      <c r="H192" s="28">
        <f>SUM(S190:S194)</f>
        <v>326.52999999999997</v>
      </c>
      <c r="I192" s="50"/>
      <c r="J192" s="36">
        <f>Source!AT51</f>
        <v>74</v>
      </c>
      <c r="K192" s="28">
        <f>SUM(T190:T194)</f>
        <v>16874.66</v>
      </c>
      <c r="L192" s="49"/>
    </row>
    <row r="193" spans="1:26" ht="14.25" x14ac:dyDescent="0.2">
      <c r="A193" s="23"/>
      <c r="B193" s="63"/>
      <c r="C193" s="23" t="s">
        <v>417</v>
      </c>
      <c r="D193" s="48" t="s">
        <v>388</v>
      </c>
      <c r="E193" s="24">
        <f>Source!CA51</f>
        <v>36</v>
      </c>
      <c r="F193" s="57"/>
      <c r="G193" s="35"/>
      <c r="H193" s="28">
        <f>SUM(U190:U194)</f>
        <v>158.85</v>
      </c>
      <c r="I193" s="50"/>
      <c r="J193" s="36">
        <f>Source!AU51</f>
        <v>36</v>
      </c>
      <c r="K193" s="28">
        <f>SUM(V190:V194)</f>
        <v>8209.2900000000009</v>
      </c>
      <c r="L193" s="49"/>
    </row>
    <row r="194" spans="1:26" ht="14.25" x14ac:dyDescent="0.2">
      <c r="A194" s="26"/>
      <c r="B194" s="64"/>
      <c r="C194" s="26" t="s">
        <v>418</v>
      </c>
      <c r="D194" s="51" t="s">
        <v>419</v>
      </c>
      <c r="E194" s="52">
        <f>Source!AQ51</f>
        <v>14</v>
      </c>
      <c r="F194" s="53"/>
      <c r="G194" s="54" t="str">
        <f>Source!DI51</f>
        <v>*1,3</v>
      </c>
      <c r="H194" s="53"/>
      <c r="I194" s="54"/>
      <c r="J194" s="54"/>
      <c r="K194" s="53"/>
      <c r="L194" s="55">
        <f>Source!U51</f>
        <v>36.4</v>
      </c>
    </row>
    <row r="195" spans="1:26" ht="15" x14ac:dyDescent="0.25">
      <c r="G195" s="85">
        <f>H191+H192+H193</f>
        <v>926.63</v>
      </c>
      <c r="H195" s="85"/>
      <c r="J195" s="85">
        <f>K191+K192+K193</f>
        <v>47887.54</v>
      </c>
      <c r="K195" s="85"/>
      <c r="L195" s="56">
        <f>Source!U51</f>
        <v>36.4</v>
      </c>
      <c r="O195" s="27">
        <f>G195</f>
        <v>926.63</v>
      </c>
      <c r="P195" s="27">
        <f>J195</f>
        <v>47887.54</v>
      </c>
      <c r="Q195" s="27">
        <f>L195</f>
        <v>36.4</v>
      </c>
      <c r="W195">
        <f>IF(Source!BI51&lt;=1,H191+H192+H193, 0)</f>
        <v>0</v>
      </c>
      <c r="X195">
        <f>IF(Source!BI51=2,H191+H192+H193, 0)</f>
        <v>0</v>
      </c>
      <c r="Y195">
        <f>IF(Source!BI51=3,H191+H192+H193, 0)</f>
        <v>0</v>
      </c>
      <c r="Z195">
        <f>IF(Source!BI51=4,H191+H192+H193, 0)</f>
        <v>926.63</v>
      </c>
    </row>
    <row r="196" spans="1:26" ht="60" x14ac:dyDescent="0.2">
      <c r="A196" s="23">
        <v>25</v>
      </c>
      <c r="B196" s="63" t="s">
        <v>447</v>
      </c>
      <c r="C196" s="23" t="str">
        <f>Source!G52</f>
        <v>Дистанционная защита распределительных сетей 6-20 кВ: терминал SPAC - 800</v>
      </c>
      <c r="D196" s="48" t="str">
        <f>Source!H52</f>
        <v>КОМПЛ</v>
      </c>
      <c r="E196" s="24">
        <f>Source!I52</f>
        <v>20</v>
      </c>
      <c r="F196" s="28">
        <f>Source!AL52+Source!AM52+Source!AO52</f>
        <v>799.49</v>
      </c>
      <c r="G196" s="35"/>
      <c r="H196" s="28"/>
      <c r="I196" s="35" t="str">
        <f>Source!BO52</f>
        <v/>
      </c>
      <c r="J196" s="35"/>
      <c r="K196" s="28"/>
      <c r="L196" s="49"/>
      <c r="S196">
        <f>ROUND((Source!FX52/100)*((ROUND(Source!AF52*Source!I52, 2)+ROUND(Source!AE52*Source!I52, 2))), 2)</f>
        <v>15382.19</v>
      </c>
      <c r="T196">
        <f>Source!X52</f>
        <v>794951.45</v>
      </c>
      <c r="U196">
        <f>ROUND((Source!FY52/100)*((ROUND(Source!AF52*Source!I52, 2)+ROUND(Source!AE52*Source!I52, 2))), 2)</f>
        <v>7483.23</v>
      </c>
      <c r="V196">
        <f>Source!Y52</f>
        <v>386733.14</v>
      </c>
    </row>
    <row r="197" spans="1:26" ht="14.25" x14ac:dyDescent="0.2">
      <c r="A197" s="23"/>
      <c r="B197" s="63"/>
      <c r="C197" s="23" t="s">
        <v>415</v>
      </c>
      <c r="D197" s="48"/>
      <c r="E197" s="24"/>
      <c r="F197" s="28">
        <f>Source!AO52</f>
        <v>799.49</v>
      </c>
      <c r="G197" s="35" t="str">
        <f>Source!DG52</f>
        <v>*1,3</v>
      </c>
      <c r="H197" s="28">
        <f>ROUND(Source!AF52*Source!I52, 2)</f>
        <v>20786.740000000002</v>
      </c>
      <c r="I197" s="35"/>
      <c r="J197" s="35">
        <f>IF(Source!BA52&lt;&gt; 0, Source!BA52, 1)</f>
        <v>51.68</v>
      </c>
      <c r="K197" s="28">
        <f>Source!S52</f>
        <v>1074258.72</v>
      </c>
      <c r="L197" s="49"/>
      <c r="R197">
        <f>H197</f>
        <v>20786.740000000002</v>
      </c>
    </row>
    <row r="198" spans="1:26" ht="14.25" x14ac:dyDescent="0.2">
      <c r="A198" s="23"/>
      <c r="B198" s="63"/>
      <c r="C198" s="23" t="s">
        <v>416</v>
      </c>
      <c r="D198" s="48" t="s">
        <v>388</v>
      </c>
      <c r="E198" s="24">
        <f>Source!BZ52</f>
        <v>74</v>
      </c>
      <c r="F198" s="57"/>
      <c r="G198" s="35"/>
      <c r="H198" s="28">
        <f>SUM(S196:S200)</f>
        <v>15382.19</v>
      </c>
      <c r="I198" s="50"/>
      <c r="J198" s="36">
        <f>Source!AT52</f>
        <v>74</v>
      </c>
      <c r="K198" s="28">
        <f>SUM(T196:T200)</f>
        <v>794951.45</v>
      </c>
      <c r="L198" s="49"/>
    </row>
    <row r="199" spans="1:26" ht="14.25" x14ac:dyDescent="0.2">
      <c r="A199" s="23"/>
      <c r="B199" s="63"/>
      <c r="C199" s="23" t="s">
        <v>417</v>
      </c>
      <c r="D199" s="48" t="s">
        <v>388</v>
      </c>
      <c r="E199" s="24">
        <f>Source!CA52</f>
        <v>36</v>
      </c>
      <c r="F199" s="57"/>
      <c r="G199" s="35"/>
      <c r="H199" s="28">
        <f>SUM(U196:U200)</f>
        <v>7483.23</v>
      </c>
      <c r="I199" s="50"/>
      <c r="J199" s="36">
        <f>Source!AU52</f>
        <v>36</v>
      </c>
      <c r="K199" s="28">
        <f>SUM(V196:V200)</f>
        <v>386733.14</v>
      </c>
      <c r="L199" s="49"/>
    </row>
    <row r="200" spans="1:26" ht="14.25" x14ac:dyDescent="0.2">
      <c r="A200" s="26"/>
      <c r="B200" s="64"/>
      <c r="C200" s="26" t="s">
        <v>418</v>
      </c>
      <c r="D200" s="51" t="s">
        <v>419</v>
      </c>
      <c r="E200" s="52">
        <f>Source!AQ52</f>
        <v>59.76</v>
      </c>
      <c r="F200" s="53"/>
      <c r="G200" s="54" t="str">
        <f>Source!DI52</f>
        <v>*1,3</v>
      </c>
      <c r="H200" s="53"/>
      <c r="I200" s="54"/>
      <c r="J200" s="54"/>
      <c r="K200" s="53"/>
      <c r="L200" s="55">
        <f>Source!U52</f>
        <v>1553.76</v>
      </c>
    </row>
    <row r="201" spans="1:26" ht="15" x14ac:dyDescent="0.25">
      <c r="G201" s="85">
        <f>H197+H198+H199</f>
        <v>43652.160000000003</v>
      </c>
      <c r="H201" s="85"/>
      <c r="J201" s="85">
        <f>K197+K198+K199</f>
        <v>2255943.31</v>
      </c>
      <c r="K201" s="85"/>
      <c r="L201" s="56">
        <f>Source!U52</f>
        <v>1553.76</v>
      </c>
      <c r="O201" s="27">
        <f>G201</f>
        <v>43652.160000000003</v>
      </c>
      <c r="P201" s="27">
        <f>J201</f>
        <v>2255943.31</v>
      </c>
      <c r="Q201" s="27">
        <f>L201</f>
        <v>1553.76</v>
      </c>
      <c r="W201">
        <f>IF(Source!BI52&lt;=1,H197+H198+H199, 0)</f>
        <v>0</v>
      </c>
      <c r="X201">
        <f>IF(Source!BI52=2,H197+H198+H199, 0)</f>
        <v>0</v>
      </c>
      <c r="Y201">
        <f>IF(Source!BI52=3,H197+H198+H199, 0)</f>
        <v>0</v>
      </c>
      <c r="Z201">
        <f>IF(Source!BI52=4,H197+H198+H199, 0)</f>
        <v>43652.160000000003</v>
      </c>
    </row>
    <row r="202" spans="1:26" ht="60" x14ac:dyDescent="0.2">
      <c r="A202" s="23">
        <v>26</v>
      </c>
      <c r="B202" s="63" t="s">
        <v>448</v>
      </c>
      <c r="C202" s="23" t="str">
        <f>Source!G53</f>
        <v>Дуговая защита секций: комплектных распределительных устройств (КРУ)</v>
      </c>
      <c r="D202" s="48" t="str">
        <f>Source!H53</f>
        <v>КОМПЛ</v>
      </c>
      <c r="E202" s="24">
        <f>Source!I53</f>
        <v>20</v>
      </c>
      <c r="F202" s="28">
        <f>Source!AL53+Source!AM53+Source!AO53</f>
        <v>535.87</v>
      </c>
      <c r="G202" s="35"/>
      <c r="H202" s="28"/>
      <c r="I202" s="35" t="str">
        <f>Source!BO53</f>
        <v/>
      </c>
      <c r="J202" s="35"/>
      <c r="K202" s="28"/>
      <c r="L202" s="49"/>
      <c r="S202">
        <f>ROUND((Source!FX53/100)*((ROUND(Source!AF53*Source!I53, 2)+ROUND(Source!AE53*Source!I53, 2))), 2)</f>
        <v>10310.14</v>
      </c>
      <c r="T202">
        <f>Source!X53</f>
        <v>532827.97</v>
      </c>
      <c r="U202">
        <f>ROUND((Source!FY53/100)*((ROUND(Source!AF53*Source!I53, 2)+ROUND(Source!AE53*Source!I53, 2))), 2)</f>
        <v>5015.74</v>
      </c>
      <c r="V202">
        <f>Source!Y53</f>
        <v>259213.61</v>
      </c>
    </row>
    <row r="203" spans="1:26" ht="14.25" x14ac:dyDescent="0.2">
      <c r="A203" s="23"/>
      <c r="B203" s="63"/>
      <c r="C203" s="23" t="s">
        <v>415</v>
      </c>
      <c r="D203" s="48"/>
      <c r="E203" s="24"/>
      <c r="F203" s="28">
        <f>Source!AO53</f>
        <v>535.87</v>
      </c>
      <c r="G203" s="35" t="str">
        <f>Source!DG53</f>
        <v>*1,3</v>
      </c>
      <c r="H203" s="28">
        <f>ROUND(Source!AF53*Source!I53, 2)</f>
        <v>13932.62</v>
      </c>
      <c r="I203" s="35"/>
      <c r="J203" s="35">
        <f>IF(Source!BA53&lt;&gt; 0, Source!BA53, 1)</f>
        <v>51.68</v>
      </c>
      <c r="K203" s="28">
        <f>Source!S53</f>
        <v>720037.8</v>
      </c>
      <c r="L203" s="49"/>
      <c r="R203">
        <f>H203</f>
        <v>13932.62</v>
      </c>
    </row>
    <row r="204" spans="1:26" ht="14.25" x14ac:dyDescent="0.2">
      <c r="A204" s="23"/>
      <c r="B204" s="63"/>
      <c r="C204" s="23" t="s">
        <v>416</v>
      </c>
      <c r="D204" s="48" t="s">
        <v>388</v>
      </c>
      <c r="E204" s="24">
        <f>Source!BZ53</f>
        <v>74</v>
      </c>
      <c r="F204" s="57"/>
      <c r="G204" s="35"/>
      <c r="H204" s="28">
        <f>SUM(S202:S206)</f>
        <v>10310.14</v>
      </c>
      <c r="I204" s="50"/>
      <c r="J204" s="36">
        <f>Source!AT53</f>
        <v>74</v>
      </c>
      <c r="K204" s="28">
        <f>SUM(T202:T206)</f>
        <v>532827.97</v>
      </c>
      <c r="L204" s="49"/>
    </row>
    <row r="205" spans="1:26" ht="14.25" x14ac:dyDescent="0.2">
      <c r="A205" s="23"/>
      <c r="B205" s="63"/>
      <c r="C205" s="23" t="s">
        <v>417</v>
      </c>
      <c r="D205" s="48" t="s">
        <v>388</v>
      </c>
      <c r="E205" s="24">
        <f>Source!CA53</f>
        <v>36</v>
      </c>
      <c r="F205" s="57"/>
      <c r="G205" s="35"/>
      <c r="H205" s="28">
        <f>SUM(U202:U206)</f>
        <v>5015.74</v>
      </c>
      <c r="I205" s="50"/>
      <c r="J205" s="36">
        <f>Source!AU53</f>
        <v>36</v>
      </c>
      <c r="K205" s="28">
        <f>SUM(V202:V206)</f>
        <v>259213.61</v>
      </c>
      <c r="L205" s="49"/>
    </row>
    <row r="206" spans="1:26" ht="14.25" x14ac:dyDescent="0.2">
      <c r="A206" s="26"/>
      <c r="B206" s="64"/>
      <c r="C206" s="26" t="s">
        <v>418</v>
      </c>
      <c r="D206" s="51" t="s">
        <v>419</v>
      </c>
      <c r="E206" s="52">
        <f>Source!AQ53</f>
        <v>42.48</v>
      </c>
      <c r="F206" s="53"/>
      <c r="G206" s="54" t="str">
        <f>Source!DI53</f>
        <v>*1,3</v>
      </c>
      <c r="H206" s="53"/>
      <c r="I206" s="54"/>
      <c r="J206" s="54"/>
      <c r="K206" s="53"/>
      <c r="L206" s="55">
        <f>Source!U53</f>
        <v>1104.48</v>
      </c>
    </row>
    <row r="207" spans="1:26" ht="15" x14ac:dyDescent="0.25">
      <c r="G207" s="85">
        <f>H203+H204+H205</f>
        <v>29258.5</v>
      </c>
      <c r="H207" s="85"/>
      <c r="J207" s="85">
        <f>K203+K204+K205</f>
        <v>1512079.38</v>
      </c>
      <c r="K207" s="85"/>
      <c r="L207" s="56">
        <f>Source!U53</f>
        <v>1104.48</v>
      </c>
      <c r="O207" s="27">
        <f>G207</f>
        <v>29258.5</v>
      </c>
      <c r="P207" s="27">
        <f>J207</f>
        <v>1512079.38</v>
      </c>
      <c r="Q207" s="27">
        <f>L207</f>
        <v>1104.48</v>
      </c>
      <c r="W207">
        <f>IF(Source!BI53&lt;=1,H203+H204+H205, 0)</f>
        <v>0</v>
      </c>
      <c r="X207">
        <f>IF(Source!BI53=2,H203+H204+H205, 0)</f>
        <v>0</v>
      </c>
      <c r="Y207">
        <f>IF(Source!BI53=3,H203+H204+H205, 0)</f>
        <v>0</v>
      </c>
      <c r="Z207">
        <f>IF(Source!BI53=4,H203+H204+H205, 0)</f>
        <v>29258.5</v>
      </c>
    </row>
    <row r="208" spans="1:26" ht="60" x14ac:dyDescent="0.2">
      <c r="A208" s="23">
        <v>27</v>
      </c>
      <c r="B208" s="63" t="s">
        <v>449</v>
      </c>
      <c r="C208" s="23" t="str">
        <f>Source!G54</f>
        <v>Устройство резервирования отказа выключателя (УРОВ): при количестве присоединений до четырех</v>
      </c>
      <c r="D208" s="48" t="str">
        <f>Source!H54</f>
        <v>КОМПЛ</v>
      </c>
      <c r="E208" s="24">
        <f>Source!I54</f>
        <v>3</v>
      </c>
      <c r="F208" s="28">
        <f>Source!AL54+Source!AM54+Source!AO54</f>
        <v>639.12</v>
      </c>
      <c r="G208" s="35"/>
      <c r="H208" s="28"/>
      <c r="I208" s="35" t="str">
        <f>Source!BO54</f>
        <v/>
      </c>
      <c r="J208" s="35"/>
      <c r="K208" s="28"/>
      <c r="L208" s="49"/>
      <c r="S208">
        <f>ROUND((Source!FX54/100)*((ROUND(Source!AF54*Source!I54, 2)+ROUND(Source!AE54*Source!I54, 2))), 2)</f>
        <v>1844.5</v>
      </c>
      <c r="T208">
        <f>Source!X54</f>
        <v>95323.77</v>
      </c>
      <c r="U208">
        <f>ROUND((Source!FY54/100)*((ROUND(Source!AF54*Source!I54, 2)+ROUND(Source!AE54*Source!I54, 2))), 2)</f>
        <v>897.33</v>
      </c>
      <c r="V208">
        <f>Source!Y54</f>
        <v>46373.73</v>
      </c>
    </row>
    <row r="209" spans="1:26" ht="14.25" x14ac:dyDescent="0.2">
      <c r="A209" s="23"/>
      <c r="B209" s="63"/>
      <c r="C209" s="23" t="s">
        <v>415</v>
      </c>
      <c r="D209" s="48"/>
      <c r="E209" s="24"/>
      <c r="F209" s="28">
        <f>Source!AO54</f>
        <v>639.12</v>
      </c>
      <c r="G209" s="35" t="str">
        <f>Source!DG54</f>
        <v>*1,3</v>
      </c>
      <c r="H209" s="28">
        <f>ROUND(Source!AF54*Source!I54, 2)</f>
        <v>2492.5700000000002</v>
      </c>
      <c r="I209" s="35"/>
      <c r="J209" s="35">
        <f>IF(Source!BA54&lt;&gt; 0, Source!BA54, 1)</f>
        <v>51.68</v>
      </c>
      <c r="K209" s="28">
        <f>Source!S54</f>
        <v>128815.91</v>
      </c>
      <c r="L209" s="49"/>
      <c r="R209">
        <f>H209</f>
        <v>2492.5700000000002</v>
      </c>
    </row>
    <row r="210" spans="1:26" ht="14.25" x14ac:dyDescent="0.2">
      <c r="A210" s="23"/>
      <c r="B210" s="63"/>
      <c r="C210" s="23" t="s">
        <v>416</v>
      </c>
      <c r="D210" s="48" t="s">
        <v>388</v>
      </c>
      <c r="E210" s="24">
        <f>Source!BZ54</f>
        <v>74</v>
      </c>
      <c r="F210" s="57"/>
      <c r="G210" s="35"/>
      <c r="H210" s="28">
        <f>SUM(S208:S212)</f>
        <v>1844.5</v>
      </c>
      <c r="I210" s="50"/>
      <c r="J210" s="36">
        <f>Source!AT54</f>
        <v>74</v>
      </c>
      <c r="K210" s="28">
        <f>SUM(T208:T212)</f>
        <v>95323.77</v>
      </c>
      <c r="L210" s="49"/>
    </row>
    <row r="211" spans="1:26" ht="14.25" x14ac:dyDescent="0.2">
      <c r="A211" s="23"/>
      <c r="B211" s="63"/>
      <c r="C211" s="23" t="s">
        <v>417</v>
      </c>
      <c r="D211" s="48" t="s">
        <v>388</v>
      </c>
      <c r="E211" s="24">
        <f>Source!CA54</f>
        <v>36</v>
      </c>
      <c r="F211" s="57"/>
      <c r="G211" s="35"/>
      <c r="H211" s="28">
        <f>SUM(U208:U212)</f>
        <v>897.33</v>
      </c>
      <c r="I211" s="50"/>
      <c r="J211" s="36">
        <f>Source!AU54</f>
        <v>36</v>
      </c>
      <c r="K211" s="28">
        <f>SUM(V208:V212)</f>
        <v>46373.73</v>
      </c>
      <c r="L211" s="49"/>
    </row>
    <row r="212" spans="1:26" ht="14.25" x14ac:dyDescent="0.2">
      <c r="A212" s="26"/>
      <c r="B212" s="64"/>
      <c r="C212" s="26" t="s">
        <v>418</v>
      </c>
      <c r="D212" s="51" t="s">
        <v>419</v>
      </c>
      <c r="E212" s="52">
        <f>Source!AQ54</f>
        <v>45.36</v>
      </c>
      <c r="F212" s="53"/>
      <c r="G212" s="54" t="str">
        <f>Source!DI54</f>
        <v>*1,3</v>
      </c>
      <c r="H212" s="53"/>
      <c r="I212" s="54"/>
      <c r="J212" s="54"/>
      <c r="K212" s="53"/>
      <c r="L212" s="55">
        <f>Source!U54</f>
        <v>176.904</v>
      </c>
    </row>
    <row r="213" spans="1:26" ht="15" x14ac:dyDescent="0.25">
      <c r="G213" s="85">
        <f>H209+H210+H211</f>
        <v>5234.3999999999996</v>
      </c>
      <c r="H213" s="85"/>
      <c r="J213" s="85">
        <f>K209+K210+K211</f>
        <v>270513.40999999997</v>
      </c>
      <c r="K213" s="85"/>
      <c r="L213" s="56">
        <f>Source!U54</f>
        <v>176.904</v>
      </c>
      <c r="O213" s="27">
        <f>G213</f>
        <v>5234.3999999999996</v>
      </c>
      <c r="P213" s="27">
        <f>J213</f>
        <v>270513.40999999997</v>
      </c>
      <c r="Q213" s="27">
        <f>L213</f>
        <v>176.904</v>
      </c>
      <c r="W213">
        <f>IF(Source!BI54&lt;=1,H209+H210+H211, 0)</f>
        <v>0</v>
      </c>
      <c r="X213">
        <f>IF(Source!BI54=2,H209+H210+H211, 0)</f>
        <v>0</v>
      </c>
      <c r="Y213">
        <f>IF(Source!BI54=3,H209+H210+H211, 0)</f>
        <v>0</v>
      </c>
      <c r="Z213">
        <f>IF(Source!BI54=4,H209+H210+H211, 0)</f>
        <v>5234.3999999999996</v>
      </c>
    </row>
    <row r="214" spans="1:26" ht="60" x14ac:dyDescent="0.2">
      <c r="A214" s="23">
        <v>28</v>
      </c>
      <c r="B214" s="63" t="s">
        <v>450</v>
      </c>
      <c r="C214" s="23" t="str">
        <f>Source!G55</f>
        <v>Испытание изолятора опорного: отдельного одноэлементного</v>
      </c>
      <c r="D214" s="48" t="str">
        <f>Source!H55</f>
        <v>испытание</v>
      </c>
      <c r="E214" s="24">
        <f>Source!I55</f>
        <v>28</v>
      </c>
      <c r="F214" s="28">
        <f>Source!AL55+Source!AM55+Source!AO55</f>
        <v>29.9</v>
      </c>
      <c r="G214" s="35"/>
      <c r="H214" s="28"/>
      <c r="I214" s="35" t="str">
        <f>Source!BO55</f>
        <v/>
      </c>
      <c r="J214" s="35"/>
      <c r="K214" s="28"/>
      <c r="L214" s="49"/>
      <c r="S214">
        <f>ROUND((Source!FX55/100)*((ROUND(Source!AF55*Source!I55, 2)+ROUND(Source!AE55*Source!I55, 2))), 2)</f>
        <v>805.39</v>
      </c>
      <c r="T214">
        <f>Source!X55</f>
        <v>41622.370000000003</v>
      </c>
      <c r="U214">
        <f>ROUND((Source!FY55/100)*((ROUND(Source!AF55*Source!I55, 2)+ROUND(Source!AE55*Source!I55, 2))), 2)</f>
        <v>391.81</v>
      </c>
      <c r="V214">
        <f>Source!Y55</f>
        <v>20248.72</v>
      </c>
    </row>
    <row r="215" spans="1:26" ht="14.25" x14ac:dyDescent="0.2">
      <c r="A215" s="23"/>
      <c r="B215" s="63"/>
      <c r="C215" s="23" t="s">
        <v>415</v>
      </c>
      <c r="D215" s="48"/>
      <c r="E215" s="24"/>
      <c r="F215" s="28">
        <f>Source!AO55</f>
        <v>29.9</v>
      </c>
      <c r="G215" s="35" t="str">
        <f>Source!DG55</f>
        <v>*1,3</v>
      </c>
      <c r="H215" s="28">
        <f>ROUND(Source!AF55*Source!I55, 2)</f>
        <v>1088.3599999999999</v>
      </c>
      <c r="I215" s="35"/>
      <c r="J215" s="35">
        <f>IF(Source!BA55&lt;&gt; 0, Source!BA55, 1)</f>
        <v>51.68</v>
      </c>
      <c r="K215" s="28">
        <f>Source!S55</f>
        <v>56246.44</v>
      </c>
      <c r="L215" s="49"/>
      <c r="R215">
        <f>H215</f>
        <v>1088.3599999999999</v>
      </c>
    </row>
    <row r="216" spans="1:26" ht="14.25" x14ac:dyDescent="0.2">
      <c r="A216" s="23"/>
      <c r="B216" s="63"/>
      <c r="C216" s="23" t="s">
        <v>416</v>
      </c>
      <c r="D216" s="48" t="s">
        <v>388</v>
      </c>
      <c r="E216" s="24">
        <f>Source!BZ55</f>
        <v>74</v>
      </c>
      <c r="F216" s="57"/>
      <c r="G216" s="35"/>
      <c r="H216" s="28">
        <f>SUM(S214:S218)</f>
        <v>805.39</v>
      </c>
      <c r="I216" s="50"/>
      <c r="J216" s="36">
        <f>Source!AT55</f>
        <v>74</v>
      </c>
      <c r="K216" s="28">
        <f>SUM(T214:T218)</f>
        <v>41622.370000000003</v>
      </c>
      <c r="L216" s="49"/>
    </row>
    <row r="217" spans="1:26" ht="14.25" x14ac:dyDescent="0.2">
      <c r="A217" s="23"/>
      <c r="B217" s="63"/>
      <c r="C217" s="23" t="s">
        <v>417</v>
      </c>
      <c r="D217" s="48" t="s">
        <v>388</v>
      </c>
      <c r="E217" s="24">
        <f>Source!CA55</f>
        <v>36</v>
      </c>
      <c r="F217" s="57"/>
      <c r="G217" s="35"/>
      <c r="H217" s="28">
        <f>SUM(U214:U218)</f>
        <v>391.81</v>
      </c>
      <c r="I217" s="50"/>
      <c r="J217" s="36">
        <f>Source!AU55</f>
        <v>36</v>
      </c>
      <c r="K217" s="28">
        <f>SUM(V214:V218)</f>
        <v>20248.72</v>
      </c>
      <c r="L217" s="49"/>
    </row>
    <row r="218" spans="1:26" ht="14.25" x14ac:dyDescent="0.2">
      <c r="A218" s="26"/>
      <c r="B218" s="64"/>
      <c r="C218" s="26" t="s">
        <v>418</v>
      </c>
      <c r="D218" s="51" t="s">
        <v>419</v>
      </c>
      <c r="E218" s="52">
        <f>Source!AQ55</f>
        <v>2.4300000000000002</v>
      </c>
      <c r="F218" s="53"/>
      <c r="G218" s="54" t="str">
        <f>Source!DI55</f>
        <v>*1,3</v>
      </c>
      <c r="H218" s="53"/>
      <c r="I218" s="54"/>
      <c r="J218" s="54"/>
      <c r="K218" s="53"/>
      <c r="L218" s="55">
        <f>Source!U55</f>
        <v>88.451999999999998</v>
      </c>
    </row>
    <row r="219" spans="1:26" ht="15" x14ac:dyDescent="0.25">
      <c r="G219" s="85">
        <f>H215+H216+H217</f>
        <v>2285.56</v>
      </c>
      <c r="H219" s="85"/>
      <c r="J219" s="85">
        <f>K215+K216+K217</f>
        <v>118117.53</v>
      </c>
      <c r="K219" s="85"/>
      <c r="L219" s="56">
        <f>Source!U55</f>
        <v>88.451999999999998</v>
      </c>
      <c r="O219" s="27">
        <f>G219</f>
        <v>2285.56</v>
      </c>
      <c r="P219" s="27">
        <f>J219</f>
        <v>118117.53</v>
      </c>
      <c r="Q219" s="27">
        <f>L219</f>
        <v>88.451999999999998</v>
      </c>
      <c r="W219">
        <f>IF(Source!BI55&lt;=1,H215+H216+H217, 0)</f>
        <v>0</v>
      </c>
      <c r="X219">
        <f>IF(Source!BI55=2,H215+H216+H217, 0)</f>
        <v>0</v>
      </c>
      <c r="Y219">
        <f>IF(Source!BI55=3,H215+H216+H217, 0)</f>
        <v>0</v>
      </c>
      <c r="Z219">
        <f>IF(Source!BI55=4,H215+H216+H217, 0)</f>
        <v>2285.56</v>
      </c>
    </row>
    <row r="220" spans="1:26" ht="60" x14ac:dyDescent="0.2">
      <c r="A220" s="23">
        <v>29</v>
      </c>
      <c r="B220" s="63" t="s">
        <v>451</v>
      </c>
      <c r="C220" s="23" t="str">
        <f>Source!G56</f>
        <v>Измерение переходных сопротивлений постоянному току контактов шин распределительных устройств напряжением: до 10 кВ</v>
      </c>
      <c r="D220" s="48" t="str">
        <f>Source!H56</f>
        <v>измерение</v>
      </c>
      <c r="E220" s="24">
        <f>Source!I56</f>
        <v>54</v>
      </c>
      <c r="F220" s="28">
        <f>Source!AL56+Source!AM56+Source!AO56</f>
        <v>10.5</v>
      </c>
      <c r="G220" s="35"/>
      <c r="H220" s="28"/>
      <c r="I220" s="35" t="str">
        <f>Source!BO56</f>
        <v/>
      </c>
      <c r="J220" s="35"/>
      <c r="K220" s="28"/>
      <c r="L220" s="49"/>
      <c r="S220">
        <f>ROUND((Source!FX56/100)*((ROUND(Source!AF56*Source!I56, 2)+ROUND(Source!AE56*Source!I56, 2))), 2)</f>
        <v>545.45000000000005</v>
      </c>
      <c r="T220">
        <f>Source!X56</f>
        <v>28189.06</v>
      </c>
      <c r="U220">
        <f>ROUND((Source!FY56/100)*((ROUND(Source!AF56*Source!I56, 2)+ROUND(Source!AE56*Source!I56, 2))), 2)</f>
        <v>265.36</v>
      </c>
      <c r="V220">
        <f>Source!Y56</f>
        <v>13713.6</v>
      </c>
    </row>
    <row r="221" spans="1:26" ht="14.25" x14ac:dyDescent="0.2">
      <c r="A221" s="23"/>
      <c r="B221" s="63"/>
      <c r="C221" s="23" t="s">
        <v>415</v>
      </c>
      <c r="D221" s="48"/>
      <c r="E221" s="24"/>
      <c r="F221" s="28">
        <f>Source!AO56</f>
        <v>10.5</v>
      </c>
      <c r="G221" s="35" t="str">
        <f>Source!DG56</f>
        <v>*1,3</v>
      </c>
      <c r="H221" s="28">
        <f>ROUND(Source!AF56*Source!I56, 2)</f>
        <v>737.1</v>
      </c>
      <c r="I221" s="35"/>
      <c r="J221" s="35">
        <f>IF(Source!BA56&lt;&gt; 0, Source!BA56, 1)</f>
        <v>51.68</v>
      </c>
      <c r="K221" s="28">
        <f>Source!S56</f>
        <v>38093.33</v>
      </c>
      <c r="L221" s="49"/>
      <c r="R221">
        <f>H221</f>
        <v>737.1</v>
      </c>
    </row>
    <row r="222" spans="1:26" ht="14.25" x14ac:dyDescent="0.2">
      <c r="A222" s="23"/>
      <c r="B222" s="63"/>
      <c r="C222" s="23" t="s">
        <v>416</v>
      </c>
      <c r="D222" s="48" t="s">
        <v>388</v>
      </c>
      <c r="E222" s="24">
        <f>Source!BZ56</f>
        <v>74</v>
      </c>
      <c r="F222" s="57"/>
      <c r="G222" s="35"/>
      <c r="H222" s="28">
        <f>SUM(S220:S224)</f>
        <v>545.45000000000005</v>
      </c>
      <c r="I222" s="50"/>
      <c r="J222" s="36">
        <f>Source!AT56</f>
        <v>74</v>
      </c>
      <c r="K222" s="28">
        <f>SUM(T220:T224)</f>
        <v>28189.06</v>
      </c>
      <c r="L222" s="49"/>
    </row>
    <row r="223" spans="1:26" ht="14.25" x14ac:dyDescent="0.2">
      <c r="A223" s="23"/>
      <c r="B223" s="63"/>
      <c r="C223" s="23" t="s">
        <v>417</v>
      </c>
      <c r="D223" s="48" t="s">
        <v>388</v>
      </c>
      <c r="E223" s="24">
        <f>Source!CA56</f>
        <v>36</v>
      </c>
      <c r="F223" s="57"/>
      <c r="G223" s="35"/>
      <c r="H223" s="28">
        <f>SUM(U220:U224)</f>
        <v>265.36</v>
      </c>
      <c r="I223" s="50"/>
      <c r="J223" s="36">
        <f>Source!AU56</f>
        <v>36</v>
      </c>
      <c r="K223" s="28">
        <f>SUM(V220:V224)</f>
        <v>13713.6</v>
      </c>
      <c r="L223" s="49"/>
    </row>
    <row r="224" spans="1:26" ht="14.25" x14ac:dyDescent="0.2">
      <c r="A224" s="26"/>
      <c r="B224" s="64"/>
      <c r="C224" s="26" t="s">
        <v>418</v>
      </c>
      <c r="D224" s="51" t="s">
        <v>419</v>
      </c>
      <c r="E224" s="52">
        <f>Source!AQ56</f>
        <v>0.82</v>
      </c>
      <c r="F224" s="53"/>
      <c r="G224" s="54" t="str">
        <f>Source!DI56</f>
        <v>*1,3</v>
      </c>
      <c r="H224" s="53"/>
      <c r="I224" s="54"/>
      <c r="J224" s="54"/>
      <c r="K224" s="53"/>
      <c r="L224" s="55">
        <f>Source!U56</f>
        <v>57.564</v>
      </c>
    </row>
    <row r="225" spans="1:26" ht="15" x14ac:dyDescent="0.25">
      <c r="G225" s="85">
        <f>H221+H222+H223</f>
        <v>1547.9100000000003</v>
      </c>
      <c r="H225" s="85"/>
      <c r="J225" s="85">
        <f>K221+K222+K223</f>
        <v>79995.990000000005</v>
      </c>
      <c r="K225" s="85"/>
      <c r="L225" s="56">
        <f>Source!U56</f>
        <v>57.564</v>
      </c>
      <c r="O225" s="27">
        <f>G225</f>
        <v>1547.9100000000003</v>
      </c>
      <c r="P225" s="27">
        <f>J225</f>
        <v>79995.990000000005</v>
      </c>
      <c r="Q225" s="27">
        <f>L225</f>
        <v>57.564</v>
      </c>
      <c r="W225">
        <f>IF(Source!BI56&lt;=1,H221+H222+H223, 0)</f>
        <v>0</v>
      </c>
      <c r="X225">
        <f>IF(Source!BI56=2,H221+H222+H223, 0)</f>
        <v>0</v>
      </c>
      <c r="Y225">
        <f>IF(Source!BI56=3,H221+H222+H223, 0)</f>
        <v>0</v>
      </c>
      <c r="Z225">
        <f>IF(Source!BI56=4,H221+H222+H223, 0)</f>
        <v>1547.9100000000003</v>
      </c>
    </row>
    <row r="226" spans="1:26" ht="60" x14ac:dyDescent="0.2">
      <c r="A226" s="23">
        <v>30</v>
      </c>
      <c r="B226" s="63" t="s">
        <v>452</v>
      </c>
      <c r="C226" s="23" t="str">
        <f>Source!G57</f>
        <v>Максимальная токовая защита с однократным АПВ: одноступенчатая ЭПЗ-1654</v>
      </c>
      <c r="D226" s="48" t="str">
        <f>Source!H57</f>
        <v>КОМПЛ</v>
      </c>
      <c r="E226" s="24">
        <f>Source!I57</f>
        <v>17</v>
      </c>
      <c r="F226" s="28">
        <f>Source!AL57+Source!AM57+Source!AO57</f>
        <v>172.58</v>
      </c>
      <c r="G226" s="35"/>
      <c r="H226" s="28"/>
      <c r="I226" s="35" t="str">
        <f>Source!BO57</f>
        <v/>
      </c>
      <c r="J226" s="35"/>
      <c r="K226" s="28"/>
      <c r="L226" s="49"/>
      <c r="S226">
        <f>ROUND((Source!FX57/100)*((ROUND(Source!AF57*Source!I57, 2)+ROUND(Source!AE57*Source!I57, 2))), 2)</f>
        <v>2822.37</v>
      </c>
      <c r="T226">
        <f>Source!X57</f>
        <v>145860.25</v>
      </c>
      <c r="U226">
        <f>ROUND((Source!FY57/100)*((ROUND(Source!AF57*Source!I57, 2)+ROUND(Source!AE57*Source!I57, 2))), 2)</f>
        <v>1373.05</v>
      </c>
      <c r="V226">
        <f>Source!Y57</f>
        <v>70959.039999999994</v>
      </c>
    </row>
    <row r="227" spans="1:26" ht="14.25" x14ac:dyDescent="0.2">
      <c r="A227" s="23"/>
      <c r="B227" s="63"/>
      <c r="C227" s="23" t="s">
        <v>415</v>
      </c>
      <c r="D227" s="48"/>
      <c r="E227" s="24"/>
      <c r="F227" s="28">
        <f>Source!AO57</f>
        <v>172.58</v>
      </c>
      <c r="G227" s="35" t="str">
        <f>Source!DG57</f>
        <v>*1,3</v>
      </c>
      <c r="H227" s="28">
        <f>ROUND(Source!AF57*Source!I57, 2)</f>
        <v>3814.02</v>
      </c>
      <c r="I227" s="35"/>
      <c r="J227" s="35">
        <f>IF(Source!BA57&lt;&gt; 0, Source!BA57, 1)</f>
        <v>51.68</v>
      </c>
      <c r="K227" s="28">
        <f>Source!S57</f>
        <v>197108.45</v>
      </c>
      <c r="L227" s="49"/>
      <c r="R227">
        <f>H227</f>
        <v>3814.02</v>
      </c>
    </row>
    <row r="228" spans="1:26" ht="14.25" x14ac:dyDescent="0.2">
      <c r="A228" s="23"/>
      <c r="B228" s="63"/>
      <c r="C228" s="23" t="s">
        <v>416</v>
      </c>
      <c r="D228" s="48" t="s">
        <v>388</v>
      </c>
      <c r="E228" s="24">
        <f>Source!BZ57</f>
        <v>74</v>
      </c>
      <c r="F228" s="57"/>
      <c r="G228" s="35"/>
      <c r="H228" s="28">
        <f>SUM(S226:S230)</f>
        <v>2822.37</v>
      </c>
      <c r="I228" s="50"/>
      <c r="J228" s="36">
        <f>Source!AT57</f>
        <v>74</v>
      </c>
      <c r="K228" s="28">
        <f>SUM(T226:T230)</f>
        <v>145860.25</v>
      </c>
      <c r="L228" s="49"/>
    </row>
    <row r="229" spans="1:26" ht="14.25" x14ac:dyDescent="0.2">
      <c r="A229" s="23"/>
      <c r="B229" s="63"/>
      <c r="C229" s="23" t="s">
        <v>417</v>
      </c>
      <c r="D229" s="48" t="s">
        <v>388</v>
      </c>
      <c r="E229" s="24">
        <f>Source!CA57</f>
        <v>36</v>
      </c>
      <c r="F229" s="57"/>
      <c r="G229" s="35"/>
      <c r="H229" s="28">
        <f>SUM(U226:U230)</f>
        <v>1373.05</v>
      </c>
      <c r="I229" s="50"/>
      <c r="J229" s="36">
        <f>Source!AU57</f>
        <v>36</v>
      </c>
      <c r="K229" s="28">
        <f>SUM(V226:V230)</f>
        <v>70959.039999999994</v>
      </c>
      <c r="L229" s="49"/>
    </row>
    <row r="230" spans="1:26" ht="14.25" x14ac:dyDescent="0.2">
      <c r="A230" s="26"/>
      <c r="B230" s="64"/>
      <c r="C230" s="26" t="s">
        <v>418</v>
      </c>
      <c r="D230" s="51" t="s">
        <v>419</v>
      </c>
      <c r="E230" s="52">
        <f>Source!AQ57</f>
        <v>13.68</v>
      </c>
      <c r="F230" s="53"/>
      <c r="G230" s="54" t="str">
        <f>Source!DI57</f>
        <v>*1,3</v>
      </c>
      <c r="H230" s="53"/>
      <c r="I230" s="54"/>
      <c r="J230" s="54"/>
      <c r="K230" s="53"/>
      <c r="L230" s="55">
        <f>Source!U57</f>
        <v>302.32799999999997</v>
      </c>
    </row>
    <row r="231" spans="1:26" ht="15" x14ac:dyDescent="0.25">
      <c r="G231" s="85">
        <f>H227+H228+H229</f>
        <v>8009.44</v>
      </c>
      <c r="H231" s="85"/>
      <c r="J231" s="85">
        <f>K227+K228+K229</f>
        <v>413927.74</v>
      </c>
      <c r="K231" s="85"/>
      <c r="L231" s="56">
        <f>Source!U57</f>
        <v>302.32799999999997</v>
      </c>
      <c r="O231" s="27">
        <f>G231</f>
        <v>8009.44</v>
      </c>
      <c r="P231" s="27">
        <f>J231</f>
        <v>413927.74</v>
      </c>
      <c r="Q231" s="27">
        <f>L231</f>
        <v>302.32799999999997</v>
      </c>
      <c r="W231">
        <f>IF(Source!BI57&lt;=1,H227+H228+H229, 0)</f>
        <v>0</v>
      </c>
      <c r="X231">
        <f>IF(Source!BI57=2,H227+H228+H229, 0)</f>
        <v>0</v>
      </c>
      <c r="Y231">
        <f>IF(Source!BI57=3,H227+H228+H229, 0)</f>
        <v>0</v>
      </c>
      <c r="Z231">
        <f>IF(Source!BI57=4,H227+H228+H229, 0)</f>
        <v>8009.44</v>
      </c>
    </row>
    <row r="232" spans="1:26" ht="60" x14ac:dyDescent="0.2">
      <c r="A232" s="23">
        <v>31</v>
      </c>
      <c r="B232" s="63" t="s">
        <v>453</v>
      </c>
      <c r="C232" s="23" t="str">
        <f>Source!G58</f>
        <v>Испытание кабеля силового длиной до 500 м напряжением: до 10 кВ</v>
      </c>
      <c r="D232" s="48" t="str">
        <f>Source!H58</f>
        <v>испытание</v>
      </c>
      <c r="E232" s="24">
        <f>Source!I58</f>
        <v>24</v>
      </c>
      <c r="F232" s="28">
        <f>Source!AL58+Source!AM58+Source!AO58</f>
        <v>55.71</v>
      </c>
      <c r="G232" s="35"/>
      <c r="H232" s="28"/>
      <c r="I232" s="35" t="str">
        <f>Source!BO58</f>
        <v/>
      </c>
      <c r="J232" s="35"/>
      <c r="K232" s="28"/>
      <c r="L232" s="49"/>
      <c r="S232">
        <f>ROUND((Source!FX58/100)*((ROUND(Source!AF58*Source!I58, 2)+ROUND(Source!AE58*Source!I58, 2))), 2)</f>
        <v>1286.23</v>
      </c>
      <c r="T232">
        <f>Source!X58</f>
        <v>66472.5</v>
      </c>
      <c r="U232">
        <f>ROUND((Source!FY58/100)*((ROUND(Source!AF58*Source!I58, 2)+ROUND(Source!AE58*Source!I58, 2))), 2)</f>
        <v>625.73</v>
      </c>
      <c r="V232">
        <f>Source!Y58</f>
        <v>32337.97</v>
      </c>
    </row>
    <row r="233" spans="1:26" ht="14.25" x14ac:dyDescent="0.2">
      <c r="A233" s="23"/>
      <c r="B233" s="63"/>
      <c r="C233" s="23" t="s">
        <v>415</v>
      </c>
      <c r="D233" s="48"/>
      <c r="E233" s="24"/>
      <c r="F233" s="28">
        <f>Source!AO58</f>
        <v>55.71</v>
      </c>
      <c r="G233" s="35" t="str">
        <f>Source!DG58</f>
        <v>*1,3</v>
      </c>
      <c r="H233" s="28">
        <f>ROUND(Source!AF58*Source!I58, 2)</f>
        <v>1738.15</v>
      </c>
      <c r="I233" s="35"/>
      <c r="J233" s="35">
        <f>IF(Source!BA58&lt;&gt; 0, Source!BA58, 1)</f>
        <v>51.68</v>
      </c>
      <c r="K233" s="28">
        <f>Source!S58</f>
        <v>89827.7</v>
      </c>
      <c r="L233" s="49"/>
      <c r="R233">
        <f>H233</f>
        <v>1738.15</v>
      </c>
    </row>
    <row r="234" spans="1:26" ht="14.25" x14ac:dyDescent="0.2">
      <c r="A234" s="23"/>
      <c r="B234" s="63"/>
      <c r="C234" s="23" t="s">
        <v>416</v>
      </c>
      <c r="D234" s="48" t="s">
        <v>388</v>
      </c>
      <c r="E234" s="24">
        <f>Source!BZ58</f>
        <v>74</v>
      </c>
      <c r="F234" s="57"/>
      <c r="G234" s="35"/>
      <c r="H234" s="28">
        <f>SUM(S232:S236)</f>
        <v>1286.23</v>
      </c>
      <c r="I234" s="50"/>
      <c r="J234" s="36">
        <f>Source!AT58</f>
        <v>74</v>
      </c>
      <c r="K234" s="28">
        <f>SUM(T232:T236)</f>
        <v>66472.5</v>
      </c>
      <c r="L234" s="49"/>
    </row>
    <row r="235" spans="1:26" ht="14.25" x14ac:dyDescent="0.2">
      <c r="A235" s="23"/>
      <c r="B235" s="63"/>
      <c r="C235" s="23" t="s">
        <v>417</v>
      </c>
      <c r="D235" s="48" t="s">
        <v>388</v>
      </c>
      <c r="E235" s="24">
        <f>Source!CA58</f>
        <v>36</v>
      </c>
      <c r="F235" s="57"/>
      <c r="G235" s="35"/>
      <c r="H235" s="28">
        <f>SUM(U232:U236)</f>
        <v>625.73</v>
      </c>
      <c r="I235" s="50"/>
      <c r="J235" s="36">
        <f>Source!AU58</f>
        <v>36</v>
      </c>
      <c r="K235" s="28">
        <f>SUM(V232:V236)</f>
        <v>32337.97</v>
      </c>
      <c r="L235" s="49"/>
    </row>
    <row r="236" spans="1:26" ht="14.25" x14ac:dyDescent="0.2">
      <c r="A236" s="26"/>
      <c r="B236" s="64"/>
      <c r="C236" s="26" t="s">
        <v>418</v>
      </c>
      <c r="D236" s="51" t="s">
        <v>419</v>
      </c>
      <c r="E236" s="52">
        <f>Source!AQ58</f>
        <v>4.8600000000000003</v>
      </c>
      <c r="F236" s="53"/>
      <c r="G236" s="54" t="str">
        <f>Source!DI58</f>
        <v>*1,3</v>
      </c>
      <c r="H236" s="53"/>
      <c r="I236" s="54"/>
      <c r="J236" s="54"/>
      <c r="K236" s="53"/>
      <c r="L236" s="55">
        <f>Source!U58</f>
        <v>151.63200000000001</v>
      </c>
    </row>
    <row r="237" spans="1:26" ht="15" x14ac:dyDescent="0.25">
      <c r="G237" s="85">
        <f>H233+H234+H235</f>
        <v>3650.11</v>
      </c>
      <c r="H237" s="85"/>
      <c r="J237" s="85">
        <f>K233+K234+K235</f>
        <v>188638.17</v>
      </c>
      <c r="K237" s="85"/>
      <c r="L237" s="56">
        <f>Source!U58</f>
        <v>151.63200000000001</v>
      </c>
      <c r="O237" s="27">
        <f>G237</f>
        <v>3650.11</v>
      </c>
      <c r="P237" s="27">
        <f>J237</f>
        <v>188638.17</v>
      </c>
      <c r="Q237" s="27">
        <f>L237</f>
        <v>151.63200000000001</v>
      </c>
      <c r="W237">
        <f>IF(Source!BI58&lt;=1,H233+H234+H235, 0)</f>
        <v>0</v>
      </c>
      <c r="X237">
        <f>IF(Source!BI58=2,H233+H234+H235, 0)</f>
        <v>0</v>
      </c>
      <c r="Y237">
        <f>IF(Source!BI58=3,H233+H234+H235, 0)</f>
        <v>0</v>
      </c>
      <c r="Z237">
        <f>IF(Source!BI58=4,H233+H234+H235, 0)</f>
        <v>3650.11</v>
      </c>
    </row>
    <row r="238" spans="1:26" ht="60" x14ac:dyDescent="0.2">
      <c r="A238" s="23">
        <v>32</v>
      </c>
      <c r="B238" s="63" t="s">
        <v>428</v>
      </c>
      <c r="C238" s="23" t="str">
        <f>Source!G59</f>
        <v>Фазировка электрической линии или трансформатора с сетью напряжением: свыше 1 кВ</v>
      </c>
      <c r="D238" s="48" t="str">
        <f>Source!H59</f>
        <v>ШТ</v>
      </c>
      <c r="E238" s="24">
        <f>Source!I59</f>
        <v>24</v>
      </c>
      <c r="F238" s="28">
        <f>Source!AL59+Source!AM59+Source!AO59</f>
        <v>20.75</v>
      </c>
      <c r="G238" s="35"/>
      <c r="H238" s="28"/>
      <c r="I238" s="35" t="str">
        <f>Source!BO59</f>
        <v/>
      </c>
      <c r="J238" s="35"/>
      <c r="K238" s="28"/>
      <c r="L238" s="49"/>
      <c r="S238">
        <f>ROUND((Source!FX59/100)*((ROUND(Source!AF59*Source!I59, 2)+ROUND(Source!AE59*Source!I59, 2))), 2)</f>
        <v>479.08</v>
      </c>
      <c r="T238">
        <f>Source!X59</f>
        <v>24758.65</v>
      </c>
      <c r="U238">
        <f>ROUND((Source!FY59/100)*((ROUND(Source!AF59*Source!I59, 2)+ROUND(Source!AE59*Source!I59, 2))), 2)</f>
        <v>233.06</v>
      </c>
      <c r="V238">
        <f>Source!Y59</f>
        <v>12044.75</v>
      </c>
    </row>
    <row r="239" spans="1:26" ht="14.25" x14ac:dyDescent="0.2">
      <c r="A239" s="23"/>
      <c r="B239" s="63"/>
      <c r="C239" s="23" t="s">
        <v>415</v>
      </c>
      <c r="D239" s="48"/>
      <c r="E239" s="24"/>
      <c r="F239" s="28">
        <f>Source!AO59</f>
        <v>20.75</v>
      </c>
      <c r="G239" s="35" t="str">
        <f>Source!DG59</f>
        <v>*1,3</v>
      </c>
      <c r="H239" s="28">
        <f>ROUND(Source!AF59*Source!I59, 2)</f>
        <v>647.4</v>
      </c>
      <c r="I239" s="35"/>
      <c r="J239" s="35">
        <f>IF(Source!BA59&lt;&gt; 0, Source!BA59, 1)</f>
        <v>51.68</v>
      </c>
      <c r="K239" s="28">
        <f>Source!S59</f>
        <v>33457.629999999997</v>
      </c>
      <c r="L239" s="49"/>
      <c r="R239">
        <f>H239</f>
        <v>647.4</v>
      </c>
    </row>
    <row r="240" spans="1:26" ht="14.25" x14ac:dyDescent="0.2">
      <c r="A240" s="23"/>
      <c r="B240" s="63"/>
      <c r="C240" s="23" t="s">
        <v>416</v>
      </c>
      <c r="D240" s="48" t="s">
        <v>388</v>
      </c>
      <c r="E240" s="24">
        <f>Source!BZ59</f>
        <v>74</v>
      </c>
      <c r="F240" s="57"/>
      <c r="G240" s="35"/>
      <c r="H240" s="28">
        <f>SUM(S238:S242)</f>
        <v>479.08</v>
      </c>
      <c r="I240" s="50"/>
      <c r="J240" s="36">
        <f>Source!AT59</f>
        <v>74</v>
      </c>
      <c r="K240" s="28">
        <f>SUM(T238:T242)</f>
        <v>24758.65</v>
      </c>
      <c r="L240" s="49"/>
    </row>
    <row r="241" spans="1:26" ht="14.25" x14ac:dyDescent="0.2">
      <c r="A241" s="23"/>
      <c r="B241" s="63"/>
      <c r="C241" s="23" t="s">
        <v>417</v>
      </c>
      <c r="D241" s="48" t="s">
        <v>388</v>
      </c>
      <c r="E241" s="24">
        <f>Source!CA59</f>
        <v>36</v>
      </c>
      <c r="F241" s="57"/>
      <c r="G241" s="35"/>
      <c r="H241" s="28">
        <f>SUM(U238:U242)</f>
        <v>233.06</v>
      </c>
      <c r="I241" s="50"/>
      <c r="J241" s="36">
        <f>Source!AU59</f>
        <v>36</v>
      </c>
      <c r="K241" s="28">
        <f>SUM(V238:V242)</f>
        <v>12044.75</v>
      </c>
      <c r="L241" s="49"/>
    </row>
    <row r="242" spans="1:26" ht="14.25" x14ac:dyDescent="0.2">
      <c r="A242" s="26"/>
      <c r="B242" s="64"/>
      <c r="C242" s="26" t="s">
        <v>418</v>
      </c>
      <c r="D242" s="51" t="s">
        <v>419</v>
      </c>
      <c r="E242" s="52">
        <f>Source!AQ59</f>
        <v>1.62</v>
      </c>
      <c r="F242" s="53"/>
      <c r="G242" s="54" t="str">
        <f>Source!DI59</f>
        <v>*1,3</v>
      </c>
      <c r="H242" s="53"/>
      <c r="I242" s="54"/>
      <c r="J242" s="54"/>
      <c r="K242" s="53"/>
      <c r="L242" s="55">
        <f>Source!U59</f>
        <v>50.543999999999997</v>
      </c>
    </row>
    <row r="243" spans="1:26" ht="15" x14ac:dyDescent="0.25">
      <c r="G243" s="85">
        <f>H239+H240+H241</f>
        <v>1359.54</v>
      </c>
      <c r="H243" s="85"/>
      <c r="J243" s="85">
        <f>K239+K240+K241</f>
        <v>70261.03</v>
      </c>
      <c r="K243" s="85"/>
      <c r="L243" s="56">
        <f>Source!U59</f>
        <v>50.543999999999997</v>
      </c>
      <c r="O243" s="27">
        <f>G243</f>
        <v>1359.54</v>
      </c>
      <c r="P243" s="27">
        <f>J243</f>
        <v>70261.03</v>
      </c>
      <c r="Q243" s="27">
        <f>L243</f>
        <v>50.543999999999997</v>
      </c>
      <c r="W243">
        <f>IF(Source!BI59&lt;=1,H239+H240+H241, 0)</f>
        <v>0</v>
      </c>
      <c r="X243">
        <f>IF(Source!BI59=2,H239+H240+H241, 0)</f>
        <v>0</v>
      </c>
      <c r="Y243">
        <f>IF(Source!BI59=3,H239+H240+H241, 0)</f>
        <v>0</v>
      </c>
      <c r="Z243">
        <f>IF(Source!BI59=4,H239+H240+H241, 0)</f>
        <v>1359.54</v>
      </c>
    </row>
    <row r="244" spans="1:26" ht="60" x14ac:dyDescent="0.2">
      <c r="A244" s="23">
        <v>33</v>
      </c>
      <c r="B244" s="63" t="s">
        <v>454</v>
      </c>
      <c r="C244" s="23" t="str">
        <f>Source!G60</f>
        <v>Замер полного сопротивления цепи "фаза-нуль"</v>
      </c>
      <c r="D244" s="48" t="str">
        <f>Source!H60</f>
        <v>ШТ</v>
      </c>
      <c r="E244" s="24">
        <f>Source!I60</f>
        <v>7</v>
      </c>
      <c r="F244" s="28">
        <f>Source!AL60+Source!AM60+Source!AO60</f>
        <v>12.81</v>
      </c>
      <c r="G244" s="35"/>
      <c r="H244" s="28"/>
      <c r="I244" s="35" t="str">
        <f>Source!BO60</f>
        <v/>
      </c>
      <c r="J244" s="35"/>
      <c r="K244" s="28"/>
      <c r="L244" s="49"/>
      <c r="S244">
        <f>ROUND((Source!FX60/100)*((ROUND(Source!AF60*Source!I60, 2)+ROUND(Source!AE60*Source!I60, 2))), 2)</f>
        <v>86.26</v>
      </c>
      <c r="T244">
        <f>Source!X60</f>
        <v>4458.05</v>
      </c>
      <c r="U244">
        <f>ROUND((Source!FY60/100)*((ROUND(Source!AF60*Source!I60, 2)+ROUND(Source!AE60*Source!I60, 2))), 2)</f>
        <v>41.97</v>
      </c>
      <c r="V244">
        <f>Source!Y60</f>
        <v>2168.7800000000002</v>
      </c>
    </row>
    <row r="245" spans="1:26" ht="14.25" x14ac:dyDescent="0.2">
      <c r="A245" s="23"/>
      <c r="B245" s="63"/>
      <c r="C245" s="23" t="s">
        <v>415</v>
      </c>
      <c r="D245" s="48"/>
      <c r="E245" s="24"/>
      <c r="F245" s="28">
        <f>Source!AO60</f>
        <v>12.81</v>
      </c>
      <c r="G245" s="35" t="str">
        <f>Source!DG60</f>
        <v>*1,3</v>
      </c>
      <c r="H245" s="28">
        <f>ROUND(Source!AF60*Source!I60, 2)</f>
        <v>116.57</v>
      </c>
      <c r="I245" s="35"/>
      <c r="J245" s="35">
        <f>IF(Source!BA60&lt;&gt; 0, Source!BA60, 1)</f>
        <v>51.68</v>
      </c>
      <c r="K245" s="28">
        <f>Source!S60</f>
        <v>6024.39</v>
      </c>
      <c r="L245" s="49"/>
      <c r="R245">
        <f>H245</f>
        <v>116.57</v>
      </c>
    </row>
    <row r="246" spans="1:26" ht="14.25" x14ac:dyDescent="0.2">
      <c r="A246" s="23"/>
      <c r="B246" s="63"/>
      <c r="C246" s="23" t="s">
        <v>416</v>
      </c>
      <c r="D246" s="48" t="s">
        <v>388</v>
      </c>
      <c r="E246" s="24">
        <f>Source!BZ60</f>
        <v>74</v>
      </c>
      <c r="F246" s="57"/>
      <c r="G246" s="35"/>
      <c r="H246" s="28">
        <f>SUM(S244:S248)</f>
        <v>86.26</v>
      </c>
      <c r="I246" s="50"/>
      <c r="J246" s="36">
        <f>Source!AT60</f>
        <v>74</v>
      </c>
      <c r="K246" s="28">
        <f>SUM(T244:T248)</f>
        <v>4458.05</v>
      </c>
      <c r="L246" s="49"/>
    </row>
    <row r="247" spans="1:26" ht="14.25" x14ac:dyDescent="0.2">
      <c r="A247" s="23"/>
      <c r="B247" s="63"/>
      <c r="C247" s="23" t="s">
        <v>417</v>
      </c>
      <c r="D247" s="48" t="s">
        <v>388</v>
      </c>
      <c r="E247" s="24">
        <f>Source!CA60</f>
        <v>36</v>
      </c>
      <c r="F247" s="57"/>
      <c r="G247" s="35"/>
      <c r="H247" s="28">
        <f>SUM(U244:U248)</f>
        <v>41.97</v>
      </c>
      <c r="I247" s="50"/>
      <c r="J247" s="36">
        <f>Source!AU60</f>
        <v>36</v>
      </c>
      <c r="K247" s="28">
        <f>SUM(V244:V248)</f>
        <v>2168.7800000000002</v>
      </c>
      <c r="L247" s="49"/>
    </row>
    <row r="248" spans="1:26" ht="14.25" x14ac:dyDescent="0.2">
      <c r="A248" s="26"/>
      <c r="B248" s="64"/>
      <c r="C248" s="26" t="s">
        <v>418</v>
      </c>
      <c r="D248" s="51" t="s">
        <v>419</v>
      </c>
      <c r="E248" s="52">
        <f>Source!AQ60</f>
        <v>1</v>
      </c>
      <c r="F248" s="53"/>
      <c r="G248" s="54" t="str">
        <f>Source!DI60</f>
        <v>*1,3</v>
      </c>
      <c r="H248" s="53"/>
      <c r="I248" s="54"/>
      <c r="J248" s="54"/>
      <c r="K248" s="53"/>
      <c r="L248" s="55">
        <f>Source!U60</f>
        <v>9.1</v>
      </c>
    </row>
    <row r="249" spans="1:26" ht="15" x14ac:dyDescent="0.25">
      <c r="G249" s="85">
        <f>H245+H246+H247</f>
        <v>244.79999999999998</v>
      </c>
      <c r="H249" s="85"/>
      <c r="J249" s="85">
        <f>K245+K246+K247</f>
        <v>12651.220000000001</v>
      </c>
      <c r="K249" s="85"/>
      <c r="L249" s="56">
        <f>Source!U60</f>
        <v>9.1</v>
      </c>
      <c r="O249" s="27">
        <f>G249</f>
        <v>244.79999999999998</v>
      </c>
      <c r="P249" s="27">
        <f>J249</f>
        <v>12651.220000000001</v>
      </c>
      <c r="Q249" s="27">
        <f>L249</f>
        <v>9.1</v>
      </c>
      <c r="W249">
        <f>IF(Source!BI60&lt;=1,H245+H246+H247, 0)</f>
        <v>0</v>
      </c>
      <c r="X249">
        <f>IF(Source!BI60=2,H245+H246+H247, 0)</f>
        <v>0</v>
      </c>
      <c r="Y249">
        <f>IF(Source!BI60=3,H245+H246+H247, 0)</f>
        <v>0</v>
      </c>
      <c r="Z249">
        <f>IF(Source!BI60=4,H245+H246+H247, 0)</f>
        <v>244.79999999999998</v>
      </c>
    </row>
    <row r="250" spans="1:26" ht="60" x14ac:dyDescent="0.2">
      <c r="A250" s="23">
        <v>34</v>
      </c>
      <c r="B250" s="63" t="s">
        <v>441</v>
      </c>
      <c r="C250" s="23" t="str">
        <f>Source!G61</f>
        <v>Измерение сопротивления изоляции мегаомметром: обмоток машин и аппаратов</v>
      </c>
      <c r="D250" s="48" t="str">
        <f>Source!H61</f>
        <v>измерение</v>
      </c>
      <c r="E250" s="24">
        <f>Source!I61</f>
        <v>56</v>
      </c>
      <c r="F250" s="28">
        <f>Source!AL61+Source!AM61+Source!AO61</f>
        <v>1.03</v>
      </c>
      <c r="G250" s="35"/>
      <c r="H250" s="28"/>
      <c r="I250" s="35" t="str">
        <f>Source!BO61</f>
        <v/>
      </c>
      <c r="J250" s="35"/>
      <c r="K250" s="28"/>
      <c r="L250" s="49"/>
      <c r="S250">
        <f>ROUND((Source!FX61/100)*((ROUND(Source!AF61*Source!I61, 2)+ROUND(Source!AE61*Source!I61, 2))), 2)</f>
        <v>55.49</v>
      </c>
      <c r="T250">
        <f>Source!X61</f>
        <v>2867.63</v>
      </c>
      <c r="U250">
        <f>ROUND((Source!FY61/100)*((ROUND(Source!AF61*Source!I61, 2)+ROUND(Source!AE61*Source!I61, 2))), 2)</f>
        <v>26.99</v>
      </c>
      <c r="V250">
        <f>Source!Y61</f>
        <v>1395.06</v>
      </c>
    </row>
    <row r="251" spans="1:26" ht="14.25" x14ac:dyDescent="0.2">
      <c r="A251" s="23"/>
      <c r="B251" s="63"/>
      <c r="C251" s="23" t="s">
        <v>415</v>
      </c>
      <c r="D251" s="48"/>
      <c r="E251" s="24"/>
      <c r="F251" s="28">
        <f>Source!AO61</f>
        <v>1.03</v>
      </c>
      <c r="G251" s="35" t="str">
        <f>Source!DG61</f>
        <v>*1,3</v>
      </c>
      <c r="H251" s="28">
        <f>ROUND(Source!AF61*Source!I61, 2)</f>
        <v>74.98</v>
      </c>
      <c r="I251" s="35"/>
      <c r="J251" s="35">
        <f>IF(Source!BA61&lt;&gt; 0, Source!BA61, 1)</f>
        <v>51.68</v>
      </c>
      <c r="K251" s="28">
        <f>Source!S61</f>
        <v>3875.17</v>
      </c>
      <c r="L251" s="49"/>
      <c r="R251">
        <f>H251</f>
        <v>74.98</v>
      </c>
    </row>
    <row r="252" spans="1:26" ht="14.25" x14ac:dyDescent="0.2">
      <c r="A252" s="23"/>
      <c r="B252" s="63"/>
      <c r="C252" s="23" t="s">
        <v>416</v>
      </c>
      <c r="D252" s="48" t="s">
        <v>388</v>
      </c>
      <c r="E252" s="24">
        <f>Source!BZ61</f>
        <v>74</v>
      </c>
      <c r="F252" s="57"/>
      <c r="G252" s="35"/>
      <c r="H252" s="28">
        <f>SUM(S250:S254)</f>
        <v>55.49</v>
      </c>
      <c r="I252" s="50"/>
      <c r="J252" s="36">
        <f>Source!AT61</f>
        <v>74</v>
      </c>
      <c r="K252" s="28">
        <f>SUM(T250:T254)</f>
        <v>2867.63</v>
      </c>
      <c r="L252" s="49"/>
    </row>
    <row r="253" spans="1:26" ht="14.25" x14ac:dyDescent="0.2">
      <c r="A253" s="23"/>
      <c r="B253" s="63"/>
      <c r="C253" s="23" t="s">
        <v>417</v>
      </c>
      <c r="D253" s="48" t="s">
        <v>388</v>
      </c>
      <c r="E253" s="24">
        <f>Source!CA61</f>
        <v>36</v>
      </c>
      <c r="F253" s="57"/>
      <c r="G253" s="35"/>
      <c r="H253" s="28">
        <f>SUM(U250:U254)</f>
        <v>26.99</v>
      </c>
      <c r="I253" s="50"/>
      <c r="J253" s="36">
        <f>Source!AU61</f>
        <v>36</v>
      </c>
      <c r="K253" s="28">
        <f>SUM(V250:V254)</f>
        <v>1395.06</v>
      </c>
      <c r="L253" s="49"/>
    </row>
    <row r="254" spans="1:26" ht="14.25" x14ac:dyDescent="0.2">
      <c r="A254" s="26"/>
      <c r="B254" s="64"/>
      <c r="C254" s="26" t="s">
        <v>418</v>
      </c>
      <c r="D254" s="51" t="s">
        <v>419</v>
      </c>
      <c r="E254" s="52">
        <f>Source!AQ61</f>
        <v>0.08</v>
      </c>
      <c r="F254" s="53"/>
      <c r="G254" s="54" t="str">
        <f>Source!DI61</f>
        <v>*1,3</v>
      </c>
      <c r="H254" s="53"/>
      <c r="I254" s="54"/>
      <c r="J254" s="54"/>
      <c r="K254" s="53"/>
      <c r="L254" s="55">
        <f>Source!U61</f>
        <v>5.8239999999999998</v>
      </c>
    </row>
    <row r="255" spans="1:26" ht="15" x14ac:dyDescent="0.25">
      <c r="G255" s="85">
        <f>H251+H252+H253</f>
        <v>157.46</v>
      </c>
      <c r="H255" s="85"/>
      <c r="J255" s="85">
        <f>K251+K252+K253</f>
        <v>8137.8600000000006</v>
      </c>
      <c r="K255" s="85"/>
      <c r="L255" s="56">
        <f>Source!U61</f>
        <v>5.8239999999999998</v>
      </c>
      <c r="O255" s="27">
        <f>G255</f>
        <v>157.46</v>
      </c>
      <c r="P255" s="27">
        <f>J255</f>
        <v>8137.8600000000006</v>
      </c>
      <c r="Q255" s="27">
        <f>L255</f>
        <v>5.8239999999999998</v>
      </c>
      <c r="W255">
        <f>IF(Source!BI61&lt;=1,H251+H252+H253, 0)</f>
        <v>0</v>
      </c>
      <c r="X255">
        <f>IF(Source!BI61=2,H251+H252+H253, 0)</f>
        <v>0</v>
      </c>
      <c r="Y255">
        <f>IF(Source!BI61=3,H251+H252+H253, 0)</f>
        <v>0</v>
      </c>
      <c r="Z255">
        <f>IF(Source!BI61=4,H251+H252+H253, 0)</f>
        <v>157.46</v>
      </c>
    </row>
    <row r="256" spans="1:26" ht="60" x14ac:dyDescent="0.2">
      <c r="A256" s="23">
        <v>35</v>
      </c>
      <c r="B256" s="63" t="s">
        <v>427</v>
      </c>
      <c r="C256" s="23" t="str">
        <f>Source!G62</f>
        <v>Проверка наличия цепи между заземлителями и заземленными элементами</v>
      </c>
      <c r="D256" s="48" t="str">
        <f>Source!H62</f>
        <v>100 измерений</v>
      </c>
      <c r="E256" s="24">
        <f>Source!I62</f>
        <v>0.28000000000000003</v>
      </c>
      <c r="F256" s="28">
        <f>Source!AL62+Source!AM62+Source!AO62</f>
        <v>165.95</v>
      </c>
      <c r="G256" s="35"/>
      <c r="H256" s="28"/>
      <c r="I256" s="35" t="str">
        <f>Source!BO62</f>
        <v/>
      </c>
      <c r="J256" s="35"/>
      <c r="K256" s="28"/>
      <c r="L256" s="49"/>
      <c r="S256">
        <f>ROUND((Source!FX62/100)*((ROUND(Source!AF62*Source!I62, 2)+ROUND(Source!AE62*Source!I62, 2))), 2)</f>
        <v>44.7</v>
      </c>
      <c r="T256">
        <f>Source!X62</f>
        <v>2310.11</v>
      </c>
      <c r="U256">
        <f>ROUND((Source!FY62/100)*((ROUND(Source!AF62*Source!I62, 2)+ROUND(Source!AE62*Source!I62, 2))), 2)</f>
        <v>21.75</v>
      </c>
      <c r="V256">
        <f>Source!Y62</f>
        <v>1123.8399999999999</v>
      </c>
    </row>
    <row r="257" spans="1:32" ht="14.25" x14ac:dyDescent="0.2">
      <c r="A257" s="23"/>
      <c r="B257" s="63"/>
      <c r="C257" s="23" t="s">
        <v>415</v>
      </c>
      <c r="D257" s="48"/>
      <c r="E257" s="24"/>
      <c r="F257" s="28">
        <f>Source!AO62</f>
        <v>165.95</v>
      </c>
      <c r="G257" s="35" t="str">
        <f>Source!DG62</f>
        <v>*1,3</v>
      </c>
      <c r="H257" s="28">
        <f>ROUND(Source!AF62*Source!I62, 2)</f>
        <v>60.41</v>
      </c>
      <c r="I257" s="35"/>
      <c r="J257" s="35">
        <f>IF(Source!BA62&lt;&gt; 0, Source!BA62, 1)</f>
        <v>51.68</v>
      </c>
      <c r="K257" s="28">
        <f>Source!S62</f>
        <v>3121.77</v>
      </c>
      <c r="L257" s="49"/>
      <c r="R257">
        <f>H257</f>
        <v>60.41</v>
      </c>
    </row>
    <row r="258" spans="1:32" ht="14.25" x14ac:dyDescent="0.2">
      <c r="A258" s="23"/>
      <c r="B258" s="63"/>
      <c r="C258" s="23" t="s">
        <v>416</v>
      </c>
      <c r="D258" s="48" t="s">
        <v>388</v>
      </c>
      <c r="E258" s="24">
        <f>Source!BZ62</f>
        <v>74</v>
      </c>
      <c r="F258" s="57"/>
      <c r="G258" s="35"/>
      <c r="H258" s="28">
        <f>SUM(S256:S260)</f>
        <v>44.7</v>
      </c>
      <c r="I258" s="50"/>
      <c r="J258" s="36">
        <f>Source!AT62</f>
        <v>74</v>
      </c>
      <c r="K258" s="28">
        <f>SUM(T256:T260)</f>
        <v>2310.11</v>
      </c>
      <c r="L258" s="49"/>
    </row>
    <row r="259" spans="1:32" ht="14.25" x14ac:dyDescent="0.2">
      <c r="A259" s="23"/>
      <c r="B259" s="63"/>
      <c r="C259" s="23" t="s">
        <v>417</v>
      </c>
      <c r="D259" s="48" t="s">
        <v>388</v>
      </c>
      <c r="E259" s="24">
        <f>Source!CA62</f>
        <v>36</v>
      </c>
      <c r="F259" s="57"/>
      <c r="G259" s="35"/>
      <c r="H259" s="28">
        <f>SUM(U256:U260)</f>
        <v>21.75</v>
      </c>
      <c r="I259" s="50"/>
      <c r="J259" s="36">
        <f>Source!AU62</f>
        <v>36</v>
      </c>
      <c r="K259" s="28">
        <f>SUM(V256:V260)</f>
        <v>1123.8399999999999</v>
      </c>
      <c r="L259" s="49"/>
    </row>
    <row r="260" spans="1:32" ht="14.25" x14ac:dyDescent="0.2">
      <c r="A260" s="26"/>
      <c r="B260" s="64"/>
      <c r="C260" s="26" t="s">
        <v>418</v>
      </c>
      <c r="D260" s="51" t="s">
        <v>419</v>
      </c>
      <c r="E260" s="52">
        <f>Source!AQ62</f>
        <v>12.96</v>
      </c>
      <c r="F260" s="53"/>
      <c r="G260" s="54" t="str">
        <f>Source!DI62</f>
        <v>*1,3</v>
      </c>
      <c r="H260" s="53"/>
      <c r="I260" s="54"/>
      <c r="J260" s="54"/>
      <c r="K260" s="53"/>
      <c r="L260" s="55">
        <f>Source!U62</f>
        <v>4.7174399999999999</v>
      </c>
    </row>
    <row r="261" spans="1:32" ht="15" x14ac:dyDescent="0.25">
      <c r="G261" s="85">
        <f>H257+H258+H259</f>
        <v>126.86</v>
      </c>
      <c r="H261" s="85"/>
      <c r="J261" s="85">
        <f>K257+K258+K259</f>
        <v>6555.72</v>
      </c>
      <c r="K261" s="85"/>
      <c r="L261" s="56">
        <f>Source!U62</f>
        <v>4.7174399999999999</v>
      </c>
      <c r="O261" s="27">
        <f>G261</f>
        <v>126.86</v>
      </c>
      <c r="P261" s="27">
        <f>J261</f>
        <v>6555.72</v>
      </c>
      <c r="Q261" s="27">
        <f>L261</f>
        <v>4.7174399999999999</v>
      </c>
      <c r="W261">
        <f>IF(Source!BI62&lt;=1,H257+H258+H259, 0)</f>
        <v>0</v>
      </c>
      <c r="X261">
        <f>IF(Source!BI62=2,H257+H258+H259, 0)</f>
        <v>0</v>
      </c>
      <c r="Y261">
        <f>IF(Source!BI62=3,H257+H258+H259, 0)</f>
        <v>0</v>
      </c>
      <c r="Z261">
        <f>IF(Source!BI62=4,H257+H258+H259, 0)</f>
        <v>126.86</v>
      </c>
    </row>
    <row r="263" spans="1:32" ht="30" x14ac:dyDescent="0.25">
      <c r="A263" s="89" t="str">
        <f>CONCATENATE("Итого по разделу: ",IF(Source!G64&lt;&gt;"Новый раздел", Source!G64, ""))</f>
        <v>Итого по разделу: Раздел: Пусконаладочные работы "вхолостую" высоковольтного оборудования</v>
      </c>
      <c r="B263" s="89"/>
      <c r="C263" s="89"/>
      <c r="D263" s="89"/>
      <c r="E263" s="89"/>
      <c r="F263" s="89"/>
      <c r="G263" s="88">
        <f>SUM(O51:O262)</f>
        <v>197519.43999999994</v>
      </c>
      <c r="H263" s="88"/>
      <c r="I263" s="46"/>
      <c r="J263" s="88">
        <f>SUM(P51:P262)</f>
        <v>10207802.220000001</v>
      </c>
      <c r="K263" s="88"/>
      <c r="L263" s="56">
        <f>SUM(Q51:Q262)</f>
        <v>7467.8042400000004</v>
      </c>
      <c r="AF263" s="47" t="str">
        <f>CONCATENATE("Итого по разделу: ",IF(Source!G64&lt;&gt;"Новый раздел", Source!G64, ""))</f>
        <v>Итого по разделу: Раздел: Пусконаладочные работы "вхолостую" высоковольтного оборудования</v>
      </c>
    </row>
    <row r="267" spans="1:32" ht="16.5" x14ac:dyDescent="0.25">
      <c r="A267" s="86" t="str">
        <f>CONCATENATE("Раздел: ",IF(Source!G94&lt;&gt;"Новый раздел", Source!G94, ""))</f>
        <v>Раздел: Раздел: Пусконаладочные работы "вхолостую"  шкафа ШУОТ</v>
      </c>
      <c r="B267" s="86"/>
      <c r="C267" s="86"/>
      <c r="D267" s="86"/>
      <c r="E267" s="86"/>
      <c r="F267" s="86"/>
      <c r="G267" s="86"/>
      <c r="H267" s="86"/>
      <c r="I267" s="86"/>
      <c r="J267" s="86"/>
      <c r="K267" s="86"/>
      <c r="L267" s="86"/>
    </row>
    <row r="268" spans="1:32" ht="60" x14ac:dyDescent="0.2">
      <c r="A268" s="23">
        <v>36</v>
      </c>
      <c r="B268" s="63" t="s">
        <v>455</v>
      </c>
      <c r="C268" s="23" t="str">
        <f>Source!G98</f>
        <v>Коммутатор элементный с дистанционным управлением разрядной и зарядной траверсами</v>
      </c>
      <c r="D268" s="48" t="str">
        <f>Source!H98</f>
        <v>ШТ</v>
      </c>
      <c r="E268" s="24">
        <f>Source!I98</f>
        <v>2</v>
      </c>
      <c r="F268" s="28">
        <f>Source!AL98+Source!AM98+Source!AO98</f>
        <v>290.63</v>
      </c>
      <c r="G268" s="35"/>
      <c r="H268" s="28"/>
      <c r="I268" s="35" t="str">
        <f>Source!BO98</f>
        <v/>
      </c>
      <c r="J268" s="35"/>
      <c r="K268" s="28"/>
      <c r="L268" s="49"/>
      <c r="S268">
        <f>ROUND((Source!FX98/100)*((ROUND(Source!AF98*Source!I98, 2)+ROUND(Source!AE98*Source!I98, 2))), 2)</f>
        <v>559.16999999999996</v>
      </c>
      <c r="T268">
        <f>Source!X98</f>
        <v>28898.01</v>
      </c>
      <c r="U268">
        <f>ROUND((Source!FY98/100)*((ROUND(Source!AF98*Source!I98, 2)+ROUND(Source!AE98*Source!I98, 2))), 2)</f>
        <v>272.02999999999997</v>
      </c>
      <c r="V268">
        <f>Source!Y98</f>
        <v>14058.49</v>
      </c>
    </row>
    <row r="269" spans="1:32" ht="14.25" x14ac:dyDescent="0.2">
      <c r="A269" s="23"/>
      <c r="B269" s="63"/>
      <c r="C269" s="23" t="s">
        <v>415</v>
      </c>
      <c r="D269" s="48"/>
      <c r="E269" s="24"/>
      <c r="F269" s="28">
        <f>Source!AO98</f>
        <v>290.63</v>
      </c>
      <c r="G269" s="35" t="str">
        <f>Source!DG98</f>
        <v>*1,3</v>
      </c>
      <c r="H269" s="28">
        <f>ROUND(Source!AF98*Source!I98, 2)</f>
        <v>755.64</v>
      </c>
      <c r="I269" s="35"/>
      <c r="J269" s="35">
        <f>IF(Source!BA98&lt;&gt; 0, Source!BA98, 1)</f>
        <v>51.68</v>
      </c>
      <c r="K269" s="28">
        <f>Source!S98</f>
        <v>39051.370000000003</v>
      </c>
      <c r="L269" s="49"/>
      <c r="R269">
        <f>H269</f>
        <v>755.64</v>
      </c>
    </row>
    <row r="270" spans="1:32" ht="14.25" x14ac:dyDescent="0.2">
      <c r="A270" s="23"/>
      <c r="B270" s="63"/>
      <c r="C270" s="23" t="s">
        <v>416</v>
      </c>
      <c r="D270" s="48" t="s">
        <v>388</v>
      </c>
      <c r="E270" s="24">
        <f>Source!BZ98</f>
        <v>74</v>
      </c>
      <c r="F270" s="57"/>
      <c r="G270" s="35"/>
      <c r="H270" s="28">
        <f>SUM(S268:S272)</f>
        <v>559.16999999999996</v>
      </c>
      <c r="I270" s="50"/>
      <c r="J270" s="36">
        <f>Source!AT98</f>
        <v>74</v>
      </c>
      <c r="K270" s="28">
        <f>SUM(T268:T272)</f>
        <v>28898.01</v>
      </c>
      <c r="L270" s="49"/>
    </row>
    <row r="271" spans="1:32" ht="14.25" x14ac:dyDescent="0.2">
      <c r="A271" s="23"/>
      <c r="B271" s="63"/>
      <c r="C271" s="23" t="s">
        <v>417</v>
      </c>
      <c r="D271" s="48" t="s">
        <v>388</v>
      </c>
      <c r="E271" s="24">
        <f>Source!CA98</f>
        <v>36</v>
      </c>
      <c r="F271" s="57"/>
      <c r="G271" s="35"/>
      <c r="H271" s="28">
        <f>SUM(U268:U272)</f>
        <v>272.02999999999997</v>
      </c>
      <c r="I271" s="50"/>
      <c r="J271" s="36">
        <f>Source!AU98</f>
        <v>36</v>
      </c>
      <c r="K271" s="28">
        <f>SUM(V268:V272)</f>
        <v>14058.49</v>
      </c>
      <c r="L271" s="49"/>
    </row>
    <row r="272" spans="1:32" ht="14.25" x14ac:dyDescent="0.2">
      <c r="A272" s="26"/>
      <c r="B272" s="64"/>
      <c r="C272" s="26" t="s">
        <v>418</v>
      </c>
      <c r="D272" s="51" t="s">
        <v>419</v>
      </c>
      <c r="E272" s="52">
        <f>Source!AQ98</f>
        <v>23.04</v>
      </c>
      <c r="F272" s="53"/>
      <c r="G272" s="54" t="str">
        <f>Source!DI98</f>
        <v>*1,3</v>
      </c>
      <c r="H272" s="53"/>
      <c r="I272" s="54"/>
      <c r="J272" s="54"/>
      <c r="K272" s="53"/>
      <c r="L272" s="55">
        <f>Source!U98</f>
        <v>59.904000000000003</v>
      </c>
    </row>
    <row r="273" spans="1:32" ht="15" x14ac:dyDescent="0.25">
      <c r="G273" s="85">
        <f>H269+H270+H271</f>
        <v>1586.84</v>
      </c>
      <c r="H273" s="85"/>
      <c r="J273" s="85">
        <f>K269+K270+K271</f>
        <v>82007.87000000001</v>
      </c>
      <c r="K273" s="85"/>
      <c r="L273" s="56">
        <f>Source!U98</f>
        <v>59.904000000000003</v>
      </c>
      <c r="O273" s="27">
        <f>G273</f>
        <v>1586.84</v>
      </c>
      <c r="P273" s="27">
        <f>J273</f>
        <v>82007.87000000001</v>
      </c>
      <c r="Q273" s="27">
        <f>L273</f>
        <v>59.904000000000003</v>
      </c>
      <c r="W273">
        <f>IF(Source!BI98&lt;=1,H269+H270+H271, 0)</f>
        <v>0</v>
      </c>
      <c r="X273">
        <f>IF(Source!BI98=2,H269+H270+H271, 0)</f>
        <v>0</v>
      </c>
      <c r="Y273">
        <f>IF(Source!BI98=3,H269+H270+H271, 0)</f>
        <v>0</v>
      </c>
      <c r="Z273">
        <f>IF(Source!BI98=4,H269+H270+H271, 0)</f>
        <v>1586.84</v>
      </c>
    </row>
    <row r="275" spans="1:32" ht="15" x14ac:dyDescent="0.25">
      <c r="A275" s="89" t="str">
        <f>CONCATENATE("Итого по разделу: ",IF(Source!G100&lt;&gt;"Новый раздел", Source!G100, ""))</f>
        <v>Итого по разделу: Раздел: Пусконаладочные работы "вхолостую"  шкафа ШУОТ</v>
      </c>
      <c r="B275" s="89"/>
      <c r="C275" s="89"/>
      <c r="D275" s="89"/>
      <c r="E275" s="89"/>
      <c r="F275" s="89"/>
      <c r="G275" s="88">
        <f>SUM(O267:O274)</f>
        <v>1586.84</v>
      </c>
      <c r="H275" s="88"/>
      <c r="I275" s="46"/>
      <c r="J275" s="88">
        <f>SUM(P267:P274)</f>
        <v>82007.87000000001</v>
      </c>
      <c r="K275" s="88"/>
      <c r="L275" s="56">
        <f>SUM(Q267:Q274)</f>
        <v>59.904000000000003</v>
      </c>
      <c r="AF275" s="47" t="str">
        <f>CONCATENATE("Итого по разделу: ",IF(Source!G100&lt;&gt;"Новый раздел", Source!G100, ""))</f>
        <v>Итого по разделу: Раздел: Пусконаладочные работы "вхолостую"  шкафа ШУОТ</v>
      </c>
    </row>
    <row r="279" spans="1:32" ht="16.5" x14ac:dyDescent="0.25">
      <c r="A279" s="86" t="str">
        <f>CONCATENATE("Раздел: ",IF(Source!G130&lt;&gt;"Новый раздел", Source!G130, ""))</f>
        <v>Раздел: Раздел: Пусконаладочные работы "вхолостую"  шкафа ШСН</v>
      </c>
      <c r="B279" s="86"/>
      <c r="C279" s="86"/>
      <c r="D279" s="86"/>
      <c r="E279" s="86"/>
      <c r="F279" s="86"/>
      <c r="G279" s="86"/>
      <c r="H279" s="86"/>
      <c r="I279" s="86"/>
      <c r="J279" s="86"/>
      <c r="K279" s="86"/>
      <c r="L279" s="86"/>
    </row>
    <row r="280" spans="1:32" ht="60" x14ac:dyDescent="0.2">
      <c r="A280" s="23">
        <v>37</v>
      </c>
      <c r="B280" s="63" t="s">
        <v>456</v>
      </c>
      <c r="C280" s="23" t="str">
        <f>Source!G134</f>
        <v>Устройство АВР: линии напряжением ниже 1 кВ без схемы восстановления напряжения</v>
      </c>
      <c r="D280" s="48" t="str">
        <f>Source!H134</f>
        <v>ШТ</v>
      </c>
      <c r="E280" s="24">
        <f>Source!I134</f>
        <v>1</v>
      </c>
      <c r="F280" s="28">
        <f>Source!AL134+Source!AM134+Source!AO134</f>
        <v>137.05000000000001</v>
      </c>
      <c r="G280" s="35"/>
      <c r="H280" s="28"/>
      <c r="I280" s="35" t="str">
        <f>Source!BO134</f>
        <v/>
      </c>
      <c r="J280" s="35"/>
      <c r="K280" s="28"/>
      <c r="L280" s="49"/>
      <c r="S280">
        <f>ROUND((Source!FX134/100)*((ROUND(Source!AF134*Source!I134, 2)+ROUND(Source!AE134*Source!I134, 2))), 2)</f>
        <v>131.85</v>
      </c>
      <c r="T280">
        <f>Source!X134</f>
        <v>6813.6</v>
      </c>
      <c r="U280">
        <f>ROUND((Source!FY134/100)*((ROUND(Source!AF134*Source!I134, 2)+ROUND(Source!AE134*Source!I134, 2))), 2)</f>
        <v>64.14</v>
      </c>
      <c r="V280">
        <f>Source!Y134</f>
        <v>3314.73</v>
      </c>
    </row>
    <row r="281" spans="1:32" ht="14.25" x14ac:dyDescent="0.2">
      <c r="A281" s="23"/>
      <c r="B281" s="63"/>
      <c r="C281" s="23" t="s">
        <v>415</v>
      </c>
      <c r="D281" s="48"/>
      <c r="E281" s="24"/>
      <c r="F281" s="28">
        <f>Source!AO134</f>
        <v>137.05000000000001</v>
      </c>
      <c r="G281" s="35" t="str">
        <f>Source!DG134</f>
        <v>*1,3</v>
      </c>
      <c r="H281" s="28">
        <f>ROUND(Source!AF134*Source!I134, 2)</f>
        <v>178.17</v>
      </c>
      <c r="I281" s="35"/>
      <c r="J281" s="35">
        <f>IF(Source!BA134&lt;&gt; 0, Source!BA134, 1)</f>
        <v>51.68</v>
      </c>
      <c r="K281" s="28">
        <f>Source!S134</f>
        <v>9207.57</v>
      </c>
      <c r="L281" s="49"/>
      <c r="R281">
        <f>H281</f>
        <v>178.17</v>
      </c>
    </row>
    <row r="282" spans="1:32" ht="14.25" x14ac:dyDescent="0.2">
      <c r="A282" s="23"/>
      <c r="B282" s="63"/>
      <c r="C282" s="23" t="s">
        <v>416</v>
      </c>
      <c r="D282" s="48" t="s">
        <v>388</v>
      </c>
      <c r="E282" s="24">
        <f>Source!BZ134</f>
        <v>74</v>
      </c>
      <c r="F282" s="57"/>
      <c r="G282" s="35"/>
      <c r="H282" s="28">
        <f>SUM(S280:S284)</f>
        <v>131.85</v>
      </c>
      <c r="I282" s="50"/>
      <c r="J282" s="36">
        <f>Source!AT134</f>
        <v>74</v>
      </c>
      <c r="K282" s="28">
        <f>SUM(T280:T284)</f>
        <v>6813.6</v>
      </c>
      <c r="L282" s="49"/>
    </row>
    <row r="283" spans="1:32" ht="14.25" x14ac:dyDescent="0.2">
      <c r="A283" s="23"/>
      <c r="B283" s="63"/>
      <c r="C283" s="23" t="s">
        <v>417</v>
      </c>
      <c r="D283" s="48" t="s">
        <v>388</v>
      </c>
      <c r="E283" s="24">
        <f>Source!CA134</f>
        <v>36</v>
      </c>
      <c r="F283" s="57"/>
      <c r="G283" s="35"/>
      <c r="H283" s="28">
        <f>SUM(U280:U284)</f>
        <v>64.14</v>
      </c>
      <c r="I283" s="50"/>
      <c r="J283" s="36">
        <f>Source!AU134</f>
        <v>36</v>
      </c>
      <c r="K283" s="28">
        <f>SUM(V280:V284)</f>
        <v>3314.73</v>
      </c>
      <c r="L283" s="49"/>
    </row>
    <row r="284" spans="1:32" ht="14.25" x14ac:dyDescent="0.2">
      <c r="A284" s="26"/>
      <c r="B284" s="64"/>
      <c r="C284" s="26" t="s">
        <v>418</v>
      </c>
      <c r="D284" s="51" t="s">
        <v>419</v>
      </c>
      <c r="E284" s="52">
        <f>Source!AQ134</f>
        <v>10.8</v>
      </c>
      <c r="F284" s="53"/>
      <c r="G284" s="54" t="str">
        <f>Source!DI134</f>
        <v>*1,3</v>
      </c>
      <c r="H284" s="53"/>
      <c r="I284" s="54"/>
      <c r="J284" s="54"/>
      <c r="K284" s="53"/>
      <c r="L284" s="55">
        <f>Source!U134</f>
        <v>14.04</v>
      </c>
    </row>
    <row r="285" spans="1:32" ht="15" x14ac:dyDescent="0.25">
      <c r="G285" s="85">
        <f>H281+H282+H283</f>
        <v>374.15999999999997</v>
      </c>
      <c r="H285" s="85"/>
      <c r="J285" s="85">
        <f>K281+K282+K283</f>
        <v>19335.900000000001</v>
      </c>
      <c r="K285" s="85"/>
      <c r="L285" s="56">
        <f>Source!U134</f>
        <v>14.04</v>
      </c>
      <c r="O285" s="27">
        <f>G285</f>
        <v>374.15999999999997</v>
      </c>
      <c r="P285" s="27">
        <f>J285</f>
        <v>19335.900000000001</v>
      </c>
      <c r="Q285" s="27">
        <f>L285</f>
        <v>14.04</v>
      </c>
      <c r="W285">
        <f>IF(Source!BI134&lt;=1,H281+H282+H283, 0)</f>
        <v>0</v>
      </c>
      <c r="X285">
        <f>IF(Source!BI134=2,H281+H282+H283, 0)</f>
        <v>0</v>
      </c>
      <c r="Y285">
        <f>IF(Source!BI134=3,H281+H282+H283, 0)</f>
        <v>0</v>
      </c>
      <c r="Z285">
        <f>IF(Source!BI134=4,H281+H282+H283, 0)</f>
        <v>374.15999999999997</v>
      </c>
    </row>
    <row r="286" spans="1:32" ht="60" x14ac:dyDescent="0.2">
      <c r="A286" s="23">
        <v>38</v>
      </c>
      <c r="B286" s="63" t="s">
        <v>457</v>
      </c>
      <c r="C286" s="23" t="str">
        <f>Source!G135</f>
        <v>Разъединитель трехполюсный напряжением: до 220 кВ</v>
      </c>
      <c r="D286" s="48" t="str">
        <f>Source!H135</f>
        <v>ШТ</v>
      </c>
      <c r="E286" s="24">
        <f>Source!I135</f>
        <v>2</v>
      </c>
      <c r="F286" s="28">
        <f>Source!AL135+Source!AM135+Source!AO135</f>
        <v>98.92</v>
      </c>
      <c r="G286" s="35"/>
      <c r="H286" s="28"/>
      <c r="I286" s="35" t="str">
        <f>Source!BO135</f>
        <v/>
      </c>
      <c r="J286" s="35"/>
      <c r="K286" s="28"/>
      <c r="L286" s="49"/>
      <c r="S286">
        <f>ROUND((Source!FX135/100)*((ROUND(Source!AF135*Source!I135, 2)+ROUND(Source!AE135*Source!I135, 2))), 2)</f>
        <v>190.32</v>
      </c>
      <c r="T286">
        <f>Source!X135</f>
        <v>9835.84</v>
      </c>
      <c r="U286">
        <f>ROUND((Source!FY135/100)*((ROUND(Source!AF135*Source!I135, 2)+ROUND(Source!AE135*Source!I135, 2))), 2)</f>
        <v>92.59</v>
      </c>
      <c r="V286">
        <f>Source!Y135</f>
        <v>4785</v>
      </c>
    </row>
    <row r="287" spans="1:32" ht="14.25" x14ac:dyDescent="0.2">
      <c r="A287" s="23"/>
      <c r="B287" s="63"/>
      <c r="C287" s="23" t="s">
        <v>415</v>
      </c>
      <c r="D287" s="48"/>
      <c r="E287" s="24"/>
      <c r="F287" s="28">
        <f>Source!AO135</f>
        <v>98.92</v>
      </c>
      <c r="G287" s="35" t="str">
        <f>Source!DG135</f>
        <v>*1,3</v>
      </c>
      <c r="H287" s="28">
        <f>ROUND(Source!AF135*Source!I135, 2)</f>
        <v>257.19</v>
      </c>
      <c r="I287" s="35"/>
      <c r="J287" s="35">
        <f>IF(Source!BA135&lt;&gt; 0, Source!BA135, 1)</f>
        <v>51.68</v>
      </c>
      <c r="K287" s="28">
        <f>Source!S135</f>
        <v>13291.68</v>
      </c>
      <c r="L287" s="49"/>
      <c r="R287">
        <f>H287</f>
        <v>257.19</v>
      </c>
    </row>
    <row r="288" spans="1:32" ht="14.25" x14ac:dyDescent="0.2">
      <c r="A288" s="23"/>
      <c r="B288" s="63"/>
      <c r="C288" s="23" t="s">
        <v>416</v>
      </c>
      <c r="D288" s="48" t="s">
        <v>388</v>
      </c>
      <c r="E288" s="24">
        <f>Source!BZ135</f>
        <v>74</v>
      </c>
      <c r="F288" s="57"/>
      <c r="G288" s="35"/>
      <c r="H288" s="28">
        <f>SUM(S286:S290)</f>
        <v>190.32</v>
      </c>
      <c r="I288" s="50"/>
      <c r="J288" s="36">
        <f>Source!AT135</f>
        <v>74</v>
      </c>
      <c r="K288" s="28">
        <f>SUM(T286:T290)</f>
        <v>9835.84</v>
      </c>
      <c r="L288" s="49"/>
    </row>
    <row r="289" spans="1:26" ht="14.25" x14ac:dyDescent="0.2">
      <c r="A289" s="23"/>
      <c r="B289" s="63"/>
      <c r="C289" s="23" t="s">
        <v>417</v>
      </c>
      <c r="D289" s="48" t="s">
        <v>388</v>
      </c>
      <c r="E289" s="24">
        <f>Source!CA135</f>
        <v>36</v>
      </c>
      <c r="F289" s="57"/>
      <c r="G289" s="35"/>
      <c r="H289" s="28">
        <f>SUM(U286:U290)</f>
        <v>92.59</v>
      </c>
      <c r="I289" s="50"/>
      <c r="J289" s="36">
        <f>Source!AU135</f>
        <v>36</v>
      </c>
      <c r="K289" s="28">
        <f>SUM(V286:V290)</f>
        <v>4785</v>
      </c>
      <c r="L289" s="49"/>
    </row>
    <row r="290" spans="1:26" ht="14.25" x14ac:dyDescent="0.2">
      <c r="A290" s="26"/>
      <c r="B290" s="64"/>
      <c r="C290" s="26" t="s">
        <v>418</v>
      </c>
      <c r="D290" s="51" t="s">
        <v>419</v>
      </c>
      <c r="E290" s="52">
        <f>Source!AQ135</f>
        <v>8.1</v>
      </c>
      <c r="F290" s="53"/>
      <c r="G290" s="54" t="str">
        <f>Source!DI135</f>
        <v>*1,3</v>
      </c>
      <c r="H290" s="53"/>
      <c r="I290" s="54"/>
      <c r="J290" s="54"/>
      <c r="K290" s="53"/>
      <c r="L290" s="55">
        <f>Source!U135</f>
        <v>21.06</v>
      </c>
    </row>
    <row r="291" spans="1:26" ht="15" x14ac:dyDescent="0.25">
      <c r="G291" s="85">
        <f>H287+H288+H289</f>
        <v>540.1</v>
      </c>
      <c r="H291" s="85"/>
      <c r="J291" s="85">
        <f>K287+K288+K289</f>
        <v>27912.52</v>
      </c>
      <c r="K291" s="85"/>
      <c r="L291" s="56">
        <f>Source!U135</f>
        <v>21.06</v>
      </c>
      <c r="O291" s="27">
        <f>G291</f>
        <v>540.1</v>
      </c>
      <c r="P291" s="27">
        <f>J291</f>
        <v>27912.52</v>
      </c>
      <c r="Q291" s="27">
        <f>L291</f>
        <v>21.06</v>
      </c>
      <c r="W291">
        <f>IF(Source!BI135&lt;=1,H287+H288+H289, 0)</f>
        <v>0</v>
      </c>
      <c r="X291">
        <f>IF(Source!BI135=2,H287+H288+H289, 0)</f>
        <v>0</v>
      </c>
      <c r="Y291">
        <f>IF(Source!BI135=3,H287+H288+H289, 0)</f>
        <v>0</v>
      </c>
      <c r="Z291">
        <f>IF(Source!BI135=4,H287+H288+H289, 0)</f>
        <v>540.1</v>
      </c>
    </row>
    <row r="292" spans="1:26" ht="60" x14ac:dyDescent="0.2">
      <c r="A292" s="23">
        <v>39</v>
      </c>
      <c r="B292" s="63" t="s">
        <v>458</v>
      </c>
      <c r="C292" s="23" t="str">
        <f>Source!G136</f>
        <v>Схема вторичной коммутации разъединителя с дистанционным управлением, привод: общий, напряжение разъединителя до 20 кВ</v>
      </c>
      <c r="D292" s="48" t="str">
        <f>Source!H136</f>
        <v>ШТ</v>
      </c>
      <c r="E292" s="24">
        <f>Source!I136</f>
        <v>2</v>
      </c>
      <c r="F292" s="28">
        <f>Source!AL136+Source!AM136+Source!AO136</f>
        <v>104.71</v>
      </c>
      <c r="G292" s="35"/>
      <c r="H292" s="28"/>
      <c r="I292" s="35" t="str">
        <f>Source!BO136</f>
        <v/>
      </c>
      <c r="J292" s="35"/>
      <c r="K292" s="28"/>
      <c r="L292" s="49"/>
      <c r="S292">
        <f>ROUND((Source!FX136/100)*((ROUND(Source!AF136*Source!I136, 2)+ROUND(Source!AE136*Source!I136, 2))), 2)</f>
        <v>201.47</v>
      </c>
      <c r="T292">
        <f>Source!X136</f>
        <v>10411.56</v>
      </c>
      <c r="U292">
        <f>ROUND((Source!FY136/100)*((ROUND(Source!AF136*Source!I136, 2)+ROUND(Source!AE136*Source!I136, 2))), 2)</f>
        <v>98.01</v>
      </c>
      <c r="V292">
        <f>Source!Y136</f>
        <v>5065.08</v>
      </c>
    </row>
    <row r="293" spans="1:26" ht="14.25" x14ac:dyDescent="0.2">
      <c r="A293" s="23"/>
      <c r="B293" s="63"/>
      <c r="C293" s="23" t="s">
        <v>415</v>
      </c>
      <c r="D293" s="48"/>
      <c r="E293" s="24"/>
      <c r="F293" s="28">
        <f>Source!AO136</f>
        <v>104.71</v>
      </c>
      <c r="G293" s="35" t="str">
        <f>Source!DG136</f>
        <v>*1,3</v>
      </c>
      <c r="H293" s="28">
        <f>ROUND(Source!AF136*Source!I136, 2)</f>
        <v>272.25</v>
      </c>
      <c r="I293" s="35"/>
      <c r="J293" s="35">
        <f>IF(Source!BA136&lt;&gt; 0, Source!BA136, 1)</f>
        <v>51.68</v>
      </c>
      <c r="K293" s="28">
        <f>Source!S136</f>
        <v>14069.67</v>
      </c>
      <c r="L293" s="49"/>
      <c r="R293">
        <f>H293</f>
        <v>272.25</v>
      </c>
    </row>
    <row r="294" spans="1:26" ht="14.25" x14ac:dyDescent="0.2">
      <c r="A294" s="23"/>
      <c r="B294" s="63"/>
      <c r="C294" s="23" t="s">
        <v>416</v>
      </c>
      <c r="D294" s="48" t="s">
        <v>388</v>
      </c>
      <c r="E294" s="24">
        <f>Source!BZ136</f>
        <v>74</v>
      </c>
      <c r="F294" s="57"/>
      <c r="G294" s="35"/>
      <c r="H294" s="28">
        <f>SUM(S292:S296)</f>
        <v>201.47</v>
      </c>
      <c r="I294" s="50"/>
      <c r="J294" s="36">
        <f>Source!AT136</f>
        <v>74</v>
      </c>
      <c r="K294" s="28">
        <f>SUM(T292:T296)</f>
        <v>10411.56</v>
      </c>
      <c r="L294" s="49"/>
    </row>
    <row r="295" spans="1:26" ht="14.25" x14ac:dyDescent="0.2">
      <c r="A295" s="23"/>
      <c r="B295" s="63"/>
      <c r="C295" s="23" t="s">
        <v>417</v>
      </c>
      <c r="D295" s="48" t="s">
        <v>388</v>
      </c>
      <c r="E295" s="24">
        <f>Source!CA136</f>
        <v>36</v>
      </c>
      <c r="F295" s="57"/>
      <c r="G295" s="35"/>
      <c r="H295" s="28">
        <f>SUM(U292:U296)</f>
        <v>98.01</v>
      </c>
      <c r="I295" s="50"/>
      <c r="J295" s="36">
        <f>Source!AU136</f>
        <v>36</v>
      </c>
      <c r="K295" s="28">
        <f>SUM(V292:V296)</f>
        <v>5065.08</v>
      </c>
      <c r="L295" s="49"/>
    </row>
    <row r="296" spans="1:26" ht="14.25" x14ac:dyDescent="0.2">
      <c r="A296" s="26"/>
      <c r="B296" s="64"/>
      <c r="C296" s="26" t="s">
        <v>418</v>
      </c>
      <c r="D296" s="51" t="s">
        <v>419</v>
      </c>
      <c r="E296" s="52">
        <f>Source!AQ136</f>
        <v>9</v>
      </c>
      <c r="F296" s="53"/>
      <c r="G296" s="54" t="str">
        <f>Source!DI136</f>
        <v>*1,3</v>
      </c>
      <c r="H296" s="53"/>
      <c r="I296" s="54"/>
      <c r="J296" s="54"/>
      <c r="K296" s="53"/>
      <c r="L296" s="55">
        <f>Source!U136</f>
        <v>23.4</v>
      </c>
    </row>
    <row r="297" spans="1:26" ht="15" x14ac:dyDescent="0.25">
      <c r="G297" s="85">
        <f>H293+H294+H295</f>
        <v>571.73</v>
      </c>
      <c r="H297" s="85"/>
      <c r="J297" s="85">
        <f>K293+K294+K295</f>
        <v>29546.309999999998</v>
      </c>
      <c r="K297" s="85"/>
      <c r="L297" s="56">
        <f>Source!U136</f>
        <v>23.4</v>
      </c>
      <c r="O297" s="27">
        <f>G297</f>
        <v>571.73</v>
      </c>
      <c r="P297" s="27">
        <f>J297</f>
        <v>29546.309999999998</v>
      </c>
      <c r="Q297" s="27">
        <f>L297</f>
        <v>23.4</v>
      </c>
      <c r="W297">
        <f>IF(Source!BI136&lt;=1,H293+H294+H295, 0)</f>
        <v>0</v>
      </c>
      <c r="X297">
        <f>IF(Source!BI136=2,H293+H294+H295, 0)</f>
        <v>0</v>
      </c>
      <c r="Y297">
        <f>IF(Source!BI136=3,H293+H294+H295, 0)</f>
        <v>0</v>
      </c>
      <c r="Z297">
        <f>IF(Source!BI136=4,H293+H294+H295, 0)</f>
        <v>571.73</v>
      </c>
    </row>
    <row r="298" spans="1:26" ht="71.25" x14ac:dyDescent="0.2">
      <c r="A298" s="23">
        <v>40</v>
      </c>
      <c r="B298" s="63" t="s">
        <v>459</v>
      </c>
      <c r="C298" s="23" t="str">
        <f>Source!G137</f>
        <v>Выключатель трехполюсный напряжением до 1 кВ с: электромагнитным, тепловым или комбинированным расцепителем, номинальный ток до 200 А</v>
      </c>
      <c r="D298" s="48" t="str">
        <f>Source!H137</f>
        <v>ШТ</v>
      </c>
      <c r="E298" s="24">
        <f>Source!I137</f>
        <v>4</v>
      </c>
      <c r="F298" s="28">
        <f>Source!AL137+Source!AM137+Source!AO137</f>
        <v>25.37</v>
      </c>
      <c r="G298" s="35"/>
      <c r="H298" s="28"/>
      <c r="I298" s="35" t="str">
        <f>Source!BO137</f>
        <v/>
      </c>
      <c r="J298" s="35"/>
      <c r="K298" s="28"/>
      <c r="L298" s="49"/>
      <c r="S298">
        <f>ROUND((Source!FX137/100)*((ROUND(Source!AF137*Source!I137, 2)+ROUND(Source!AE137*Source!I137, 2))), 2)</f>
        <v>97.62</v>
      </c>
      <c r="T298">
        <f>Source!X137</f>
        <v>5045.1899999999996</v>
      </c>
      <c r="U298">
        <f>ROUND((Source!FY137/100)*((ROUND(Source!AF137*Source!I137, 2)+ROUND(Source!AE137*Source!I137, 2))), 2)</f>
        <v>47.49</v>
      </c>
      <c r="V298">
        <f>Source!Y137</f>
        <v>2454.42</v>
      </c>
    </row>
    <row r="299" spans="1:26" ht="14.25" x14ac:dyDescent="0.2">
      <c r="A299" s="23"/>
      <c r="B299" s="63"/>
      <c r="C299" s="23" t="s">
        <v>415</v>
      </c>
      <c r="D299" s="48"/>
      <c r="E299" s="24"/>
      <c r="F299" s="28">
        <f>Source!AO137</f>
        <v>25.37</v>
      </c>
      <c r="G299" s="35" t="str">
        <f>Source!DG137</f>
        <v>*1,3</v>
      </c>
      <c r="H299" s="28">
        <f>ROUND(Source!AF137*Source!I137, 2)</f>
        <v>131.91999999999999</v>
      </c>
      <c r="I299" s="35"/>
      <c r="J299" s="35">
        <f>IF(Source!BA137&lt;&gt; 0, Source!BA137, 1)</f>
        <v>51.68</v>
      </c>
      <c r="K299" s="28">
        <f>Source!S137</f>
        <v>6817.83</v>
      </c>
      <c r="L299" s="49"/>
      <c r="R299">
        <f>H299</f>
        <v>131.91999999999999</v>
      </c>
    </row>
    <row r="300" spans="1:26" ht="14.25" x14ac:dyDescent="0.2">
      <c r="A300" s="23"/>
      <c r="B300" s="63"/>
      <c r="C300" s="23" t="s">
        <v>416</v>
      </c>
      <c r="D300" s="48" t="s">
        <v>388</v>
      </c>
      <c r="E300" s="24">
        <f>Source!BZ137</f>
        <v>74</v>
      </c>
      <c r="F300" s="57"/>
      <c r="G300" s="35"/>
      <c r="H300" s="28">
        <f>SUM(S298:S302)</f>
        <v>97.62</v>
      </c>
      <c r="I300" s="50"/>
      <c r="J300" s="36">
        <f>Source!AT137</f>
        <v>74</v>
      </c>
      <c r="K300" s="28">
        <f>SUM(T298:T302)</f>
        <v>5045.1899999999996</v>
      </c>
      <c r="L300" s="49"/>
    </row>
    <row r="301" spans="1:26" ht="14.25" x14ac:dyDescent="0.2">
      <c r="A301" s="23"/>
      <c r="B301" s="63"/>
      <c r="C301" s="23" t="s">
        <v>417</v>
      </c>
      <c r="D301" s="48" t="s">
        <v>388</v>
      </c>
      <c r="E301" s="24">
        <f>Source!CA137</f>
        <v>36</v>
      </c>
      <c r="F301" s="57"/>
      <c r="G301" s="35"/>
      <c r="H301" s="28">
        <f>SUM(U298:U302)</f>
        <v>47.49</v>
      </c>
      <c r="I301" s="50"/>
      <c r="J301" s="36">
        <f>Source!AU137</f>
        <v>36</v>
      </c>
      <c r="K301" s="28">
        <f>SUM(V298:V302)</f>
        <v>2454.42</v>
      </c>
      <c r="L301" s="49"/>
    </row>
    <row r="302" spans="1:26" ht="14.25" x14ac:dyDescent="0.2">
      <c r="A302" s="26"/>
      <c r="B302" s="64"/>
      <c r="C302" s="26" t="s">
        <v>418</v>
      </c>
      <c r="D302" s="51" t="s">
        <v>419</v>
      </c>
      <c r="E302" s="52">
        <f>Source!AQ137</f>
        <v>2.7</v>
      </c>
      <c r="F302" s="53"/>
      <c r="G302" s="54" t="str">
        <f>Source!DI137</f>
        <v>*1,3</v>
      </c>
      <c r="H302" s="53"/>
      <c r="I302" s="54"/>
      <c r="J302" s="54"/>
      <c r="K302" s="53"/>
      <c r="L302" s="55">
        <f>Source!U137</f>
        <v>14.04</v>
      </c>
    </row>
    <row r="303" spans="1:26" ht="15" x14ac:dyDescent="0.25">
      <c r="G303" s="85">
        <f>H299+H300+H301</f>
        <v>277.02999999999997</v>
      </c>
      <c r="H303" s="85"/>
      <c r="J303" s="85">
        <f>K299+K300+K301</f>
        <v>14317.44</v>
      </c>
      <c r="K303" s="85"/>
      <c r="L303" s="56">
        <f>Source!U137</f>
        <v>14.04</v>
      </c>
      <c r="O303" s="27">
        <f>G303</f>
        <v>277.02999999999997</v>
      </c>
      <c r="P303" s="27">
        <f>J303</f>
        <v>14317.44</v>
      </c>
      <c r="Q303" s="27">
        <f>L303</f>
        <v>14.04</v>
      </c>
      <c r="W303">
        <f>IF(Source!BI137&lt;=1,H299+H300+H301, 0)</f>
        <v>0</v>
      </c>
      <c r="X303">
        <f>IF(Source!BI137=2,H299+H300+H301, 0)</f>
        <v>0</v>
      </c>
      <c r="Y303">
        <f>IF(Source!BI137=3,H299+H300+H301, 0)</f>
        <v>0</v>
      </c>
      <c r="Z303">
        <f>IF(Source!BI137=4,H299+H300+H301, 0)</f>
        <v>277.02999999999997</v>
      </c>
    </row>
    <row r="304" spans="1:26" ht="71.25" x14ac:dyDescent="0.2">
      <c r="A304" s="23">
        <v>41</v>
      </c>
      <c r="B304" s="63" t="s">
        <v>460</v>
      </c>
      <c r="C304" s="23" t="str">
        <f>Source!G138</f>
        <v>Выключатель трехполюсный напряжением до 1 кВ с: электромагнитным, тепловым или комбинированным расцепителем, номинальный ток до 50 А</v>
      </c>
      <c r="D304" s="48" t="str">
        <f>Source!H138</f>
        <v>ШТ</v>
      </c>
      <c r="E304" s="24">
        <f>Source!I138</f>
        <v>6</v>
      </c>
      <c r="F304" s="28">
        <f>Source!AL138+Source!AM138+Source!AO138</f>
        <v>16.91</v>
      </c>
      <c r="G304" s="35"/>
      <c r="H304" s="28"/>
      <c r="I304" s="35" t="str">
        <f>Source!BO138</f>
        <v/>
      </c>
      <c r="J304" s="35"/>
      <c r="K304" s="28"/>
      <c r="L304" s="49"/>
      <c r="S304">
        <f>ROUND((Source!FX138/100)*((ROUND(Source!AF138*Source!I138, 2)+ROUND(Source!AE138*Source!I138, 2))), 2)</f>
        <v>97.61</v>
      </c>
      <c r="T304">
        <f>Source!X138</f>
        <v>5044.2</v>
      </c>
      <c r="U304">
        <f>ROUND((Source!FY138/100)*((ROUND(Source!AF138*Source!I138, 2)+ROUND(Source!AE138*Source!I138, 2))), 2)</f>
        <v>47.48</v>
      </c>
      <c r="V304">
        <f>Source!Y138</f>
        <v>2453.94</v>
      </c>
    </row>
    <row r="305" spans="1:26" ht="14.25" x14ac:dyDescent="0.2">
      <c r="A305" s="23"/>
      <c r="B305" s="63"/>
      <c r="C305" s="23" t="s">
        <v>415</v>
      </c>
      <c r="D305" s="48"/>
      <c r="E305" s="24"/>
      <c r="F305" s="28">
        <f>Source!AO138</f>
        <v>16.91</v>
      </c>
      <c r="G305" s="35" t="str">
        <f>Source!DG138</f>
        <v>*1,3</v>
      </c>
      <c r="H305" s="28">
        <f>ROUND(Source!AF138*Source!I138, 2)</f>
        <v>131.9</v>
      </c>
      <c r="I305" s="35"/>
      <c r="J305" s="35">
        <f>IF(Source!BA138&lt;&gt; 0, Source!BA138, 1)</f>
        <v>51.68</v>
      </c>
      <c r="K305" s="28">
        <f>Source!S138</f>
        <v>6816.49</v>
      </c>
      <c r="L305" s="49"/>
      <c r="R305">
        <f>H305</f>
        <v>131.9</v>
      </c>
    </row>
    <row r="306" spans="1:26" ht="14.25" x14ac:dyDescent="0.2">
      <c r="A306" s="23"/>
      <c r="B306" s="63"/>
      <c r="C306" s="23" t="s">
        <v>416</v>
      </c>
      <c r="D306" s="48" t="s">
        <v>388</v>
      </c>
      <c r="E306" s="24">
        <f>Source!BZ138</f>
        <v>74</v>
      </c>
      <c r="F306" s="57"/>
      <c r="G306" s="35"/>
      <c r="H306" s="28">
        <f>SUM(S304:S308)</f>
        <v>97.61</v>
      </c>
      <c r="I306" s="50"/>
      <c r="J306" s="36">
        <f>Source!AT138</f>
        <v>74</v>
      </c>
      <c r="K306" s="28">
        <f>SUM(T304:T308)</f>
        <v>5044.2</v>
      </c>
      <c r="L306" s="49"/>
    </row>
    <row r="307" spans="1:26" ht="14.25" x14ac:dyDescent="0.2">
      <c r="A307" s="23"/>
      <c r="B307" s="63"/>
      <c r="C307" s="23" t="s">
        <v>417</v>
      </c>
      <c r="D307" s="48" t="s">
        <v>388</v>
      </c>
      <c r="E307" s="24">
        <f>Source!CA138</f>
        <v>36</v>
      </c>
      <c r="F307" s="57"/>
      <c r="G307" s="35"/>
      <c r="H307" s="28">
        <f>SUM(U304:U308)</f>
        <v>47.48</v>
      </c>
      <c r="I307" s="50"/>
      <c r="J307" s="36">
        <f>Source!AU138</f>
        <v>36</v>
      </c>
      <c r="K307" s="28">
        <f>SUM(V304:V308)</f>
        <v>2453.94</v>
      </c>
      <c r="L307" s="49"/>
    </row>
    <row r="308" spans="1:26" ht="14.25" x14ac:dyDescent="0.2">
      <c r="A308" s="26"/>
      <c r="B308" s="64"/>
      <c r="C308" s="26" t="s">
        <v>418</v>
      </c>
      <c r="D308" s="51" t="s">
        <v>419</v>
      </c>
      <c r="E308" s="52">
        <f>Source!AQ138</f>
        <v>1.8</v>
      </c>
      <c r="F308" s="53"/>
      <c r="G308" s="54" t="str">
        <f>Source!DI138</f>
        <v>*1,3</v>
      </c>
      <c r="H308" s="53"/>
      <c r="I308" s="54"/>
      <c r="J308" s="54"/>
      <c r="K308" s="53"/>
      <c r="L308" s="55">
        <f>Source!U138</f>
        <v>14.04</v>
      </c>
    </row>
    <row r="309" spans="1:26" ht="15" x14ac:dyDescent="0.25">
      <c r="G309" s="85">
        <f>H305+H306+H307</f>
        <v>276.99</v>
      </c>
      <c r="H309" s="85"/>
      <c r="J309" s="85">
        <f>K305+K306+K307</f>
        <v>14314.63</v>
      </c>
      <c r="K309" s="85"/>
      <c r="L309" s="56">
        <f>Source!U138</f>
        <v>14.04</v>
      </c>
      <c r="O309" s="27">
        <f>G309</f>
        <v>276.99</v>
      </c>
      <c r="P309" s="27">
        <f>J309</f>
        <v>14314.63</v>
      </c>
      <c r="Q309" s="27">
        <f>L309</f>
        <v>14.04</v>
      </c>
      <c r="W309">
        <f>IF(Source!BI138&lt;=1,H305+H306+H307, 0)</f>
        <v>0</v>
      </c>
      <c r="X309">
        <f>IF(Source!BI138=2,H305+H306+H307, 0)</f>
        <v>0</v>
      </c>
      <c r="Y309">
        <f>IF(Source!BI138=3,H305+H306+H307, 0)</f>
        <v>0</v>
      </c>
      <c r="Z309">
        <f>IF(Source!BI138=4,H305+H306+H307, 0)</f>
        <v>276.99</v>
      </c>
    </row>
    <row r="310" spans="1:26" ht="60" x14ac:dyDescent="0.2">
      <c r="A310" s="23">
        <v>42</v>
      </c>
      <c r="B310" s="63" t="s">
        <v>461</v>
      </c>
      <c r="C310" s="23" t="str">
        <f>Source!G139</f>
        <v>Выключатель однополюсный напряжением до 1 кВ: с электромагнитным, тепловым или комбинированным расцепителем</v>
      </c>
      <c r="D310" s="48" t="str">
        <f>Source!H139</f>
        <v>ШТ</v>
      </c>
      <c r="E310" s="24">
        <f>Source!I139</f>
        <v>8</v>
      </c>
      <c r="F310" s="28">
        <f>Source!AL139+Source!AM139+Source!AO139</f>
        <v>12.21</v>
      </c>
      <c r="G310" s="35"/>
      <c r="H310" s="28"/>
      <c r="I310" s="35" t="str">
        <f>Source!BO139</f>
        <v/>
      </c>
      <c r="J310" s="35"/>
      <c r="K310" s="28"/>
      <c r="L310" s="49"/>
      <c r="S310">
        <f>ROUND((Source!FX139/100)*((ROUND(Source!AF139*Source!I139, 2)+ROUND(Source!AE139*Source!I139, 2))), 2)</f>
        <v>93.97</v>
      </c>
      <c r="T310">
        <f>Source!X139</f>
        <v>4856.2700000000004</v>
      </c>
      <c r="U310">
        <f>ROUND((Source!FY139/100)*((ROUND(Source!AF139*Source!I139, 2)+ROUND(Source!AE139*Source!I139, 2))), 2)</f>
        <v>45.71</v>
      </c>
      <c r="V310">
        <f>Source!Y139</f>
        <v>2362.5100000000002</v>
      </c>
    </row>
    <row r="311" spans="1:26" ht="14.25" x14ac:dyDescent="0.2">
      <c r="A311" s="23"/>
      <c r="B311" s="63"/>
      <c r="C311" s="23" t="s">
        <v>415</v>
      </c>
      <c r="D311" s="48"/>
      <c r="E311" s="24"/>
      <c r="F311" s="28">
        <f>Source!AO139</f>
        <v>12.21</v>
      </c>
      <c r="G311" s="35" t="str">
        <f>Source!DG139</f>
        <v>*1,3</v>
      </c>
      <c r="H311" s="28">
        <f>ROUND(Source!AF139*Source!I139, 2)</f>
        <v>126.98</v>
      </c>
      <c r="I311" s="35"/>
      <c r="J311" s="35">
        <f>IF(Source!BA139&lt;&gt; 0, Source!BA139, 1)</f>
        <v>51.68</v>
      </c>
      <c r="K311" s="28">
        <f>Source!S139</f>
        <v>6562.53</v>
      </c>
      <c r="L311" s="49"/>
      <c r="R311">
        <f>H311</f>
        <v>126.98</v>
      </c>
    </row>
    <row r="312" spans="1:26" ht="14.25" x14ac:dyDescent="0.2">
      <c r="A312" s="23"/>
      <c r="B312" s="63"/>
      <c r="C312" s="23" t="s">
        <v>416</v>
      </c>
      <c r="D312" s="48" t="s">
        <v>388</v>
      </c>
      <c r="E312" s="24">
        <f>Source!BZ139</f>
        <v>74</v>
      </c>
      <c r="F312" s="57"/>
      <c r="G312" s="35"/>
      <c r="H312" s="28">
        <f>SUM(S310:S314)</f>
        <v>93.97</v>
      </c>
      <c r="I312" s="50"/>
      <c r="J312" s="36">
        <f>Source!AT139</f>
        <v>74</v>
      </c>
      <c r="K312" s="28">
        <f>SUM(T310:T314)</f>
        <v>4856.2700000000004</v>
      </c>
      <c r="L312" s="49"/>
    </row>
    <row r="313" spans="1:26" ht="14.25" x14ac:dyDescent="0.2">
      <c r="A313" s="23"/>
      <c r="B313" s="63"/>
      <c r="C313" s="23" t="s">
        <v>417</v>
      </c>
      <c r="D313" s="48" t="s">
        <v>388</v>
      </c>
      <c r="E313" s="24">
        <f>Source!CA139</f>
        <v>36</v>
      </c>
      <c r="F313" s="57"/>
      <c r="G313" s="35"/>
      <c r="H313" s="28">
        <f>SUM(U310:U314)</f>
        <v>45.71</v>
      </c>
      <c r="I313" s="50"/>
      <c r="J313" s="36">
        <f>Source!AU139</f>
        <v>36</v>
      </c>
      <c r="K313" s="28">
        <f>SUM(V310:V314)</f>
        <v>2362.5100000000002</v>
      </c>
      <c r="L313" s="49"/>
    </row>
    <row r="314" spans="1:26" ht="14.25" x14ac:dyDescent="0.2">
      <c r="A314" s="26"/>
      <c r="B314" s="64"/>
      <c r="C314" s="26" t="s">
        <v>418</v>
      </c>
      <c r="D314" s="51" t="s">
        <v>419</v>
      </c>
      <c r="E314" s="52">
        <f>Source!AQ139</f>
        <v>1.3</v>
      </c>
      <c r="F314" s="53"/>
      <c r="G314" s="54" t="str">
        <f>Source!DI139</f>
        <v>*1,3</v>
      </c>
      <c r="H314" s="53"/>
      <c r="I314" s="54"/>
      <c r="J314" s="54"/>
      <c r="K314" s="53"/>
      <c r="L314" s="55">
        <f>Source!U139</f>
        <v>13.52</v>
      </c>
    </row>
    <row r="315" spans="1:26" ht="15" x14ac:dyDescent="0.25">
      <c r="G315" s="85">
        <f>H311+H312+H313</f>
        <v>266.65999999999997</v>
      </c>
      <c r="H315" s="85"/>
      <c r="J315" s="85">
        <f>K311+K312+K313</f>
        <v>13781.31</v>
      </c>
      <c r="K315" s="85"/>
      <c r="L315" s="56">
        <f>Source!U139</f>
        <v>13.52</v>
      </c>
      <c r="O315" s="27">
        <f>G315</f>
        <v>266.65999999999997</v>
      </c>
      <c r="P315" s="27">
        <f>J315</f>
        <v>13781.31</v>
      </c>
      <c r="Q315" s="27">
        <f>L315</f>
        <v>13.52</v>
      </c>
      <c r="W315">
        <f>IF(Source!BI139&lt;=1,H311+H312+H313, 0)</f>
        <v>0</v>
      </c>
      <c r="X315">
        <f>IF(Source!BI139=2,H311+H312+H313, 0)</f>
        <v>0</v>
      </c>
      <c r="Y315">
        <f>IF(Source!BI139=3,H311+H312+H313, 0)</f>
        <v>0</v>
      </c>
      <c r="Z315">
        <f>IF(Source!BI139=4,H311+H312+H313, 0)</f>
        <v>266.65999999999997</v>
      </c>
    </row>
    <row r="316" spans="1:26" ht="60" x14ac:dyDescent="0.2">
      <c r="A316" s="23">
        <v>43</v>
      </c>
      <c r="B316" s="63" t="s">
        <v>462</v>
      </c>
      <c r="C316" s="23" t="str">
        <f>Source!G140</f>
        <v>Выключатель однополюсный напряжением до 1 кВ: с устройством защитного отключения</v>
      </c>
      <c r="D316" s="48" t="str">
        <f>Source!H140</f>
        <v>ШТ</v>
      </c>
      <c r="E316" s="24">
        <f>Source!I140</f>
        <v>2</v>
      </c>
      <c r="F316" s="28">
        <f>Source!AL140+Source!AM140+Source!AO140</f>
        <v>16.91</v>
      </c>
      <c r="G316" s="35"/>
      <c r="H316" s="28"/>
      <c r="I316" s="35" t="str">
        <f>Source!BO140</f>
        <v/>
      </c>
      <c r="J316" s="35"/>
      <c r="K316" s="28"/>
      <c r="L316" s="49"/>
      <c r="S316">
        <f>ROUND((Source!FX140/100)*((ROUND(Source!AF140*Source!I140, 2)+ROUND(Source!AE140*Source!I140, 2))), 2)</f>
        <v>32.54</v>
      </c>
      <c r="T316">
        <f>Source!X140</f>
        <v>1681.4</v>
      </c>
      <c r="U316">
        <f>ROUND((Source!FY140/100)*((ROUND(Source!AF140*Source!I140, 2)+ROUND(Source!AE140*Source!I140, 2))), 2)</f>
        <v>15.83</v>
      </c>
      <c r="V316">
        <f>Source!Y140</f>
        <v>817.98</v>
      </c>
    </row>
    <row r="317" spans="1:26" ht="14.25" x14ac:dyDescent="0.2">
      <c r="A317" s="23"/>
      <c r="B317" s="63"/>
      <c r="C317" s="23" t="s">
        <v>415</v>
      </c>
      <c r="D317" s="48"/>
      <c r="E317" s="24"/>
      <c r="F317" s="28">
        <f>Source!AO140</f>
        <v>16.91</v>
      </c>
      <c r="G317" s="35" t="str">
        <f>Source!DG140</f>
        <v>*1,3</v>
      </c>
      <c r="H317" s="28">
        <f>ROUND(Source!AF140*Source!I140, 2)</f>
        <v>43.97</v>
      </c>
      <c r="I317" s="35"/>
      <c r="J317" s="35">
        <f>IF(Source!BA140&lt;&gt; 0, Source!BA140, 1)</f>
        <v>51.68</v>
      </c>
      <c r="K317" s="28">
        <f>Source!S140</f>
        <v>2272.16</v>
      </c>
      <c r="L317" s="49"/>
      <c r="R317">
        <f>H317</f>
        <v>43.97</v>
      </c>
    </row>
    <row r="318" spans="1:26" ht="14.25" x14ac:dyDescent="0.2">
      <c r="A318" s="23"/>
      <c r="B318" s="63"/>
      <c r="C318" s="23" t="s">
        <v>416</v>
      </c>
      <c r="D318" s="48" t="s">
        <v>388</v>
      </c>
      <c r="E318" s="24">
        <f>Source!BZ140</f>
        <v>74</v>
      </c>
      <c r="F318" s="57"/>
      <c r="G318" s="35"/>
      <c r="H318" s="28">
        <f>SUM(S316:S320)</f>
        <v>32.54</v>
      </c>
      <c r="I318" s="50"/>
      <c r="J318" s="36">
        <f>Source!AT140</f>
        <v>74</v>
      </c>
      <c r="K318" s="28">
        <f>SUM(T316:T320)</f>
        <v>1681.4</v>
      </c>
      <c r="L318" s="49"/>
    </row>
    <row r="319" spans="1:26" ht="14.25" x14ac:dyDescent="0.2">
      <c r="A319" s="23"/>
      <c r="B319" s="63"/>
      <c r="C319" s="23" t="s">
        <v>417</v>
      </c>
      <c r="D319" s="48" t="s">
        <v>388</v>
      </c>
      <c r="E319" s="24">
        <f>Source!CA140</f>
        <v>36</v>
      </c>
      <c r="F319" s="57"/>
      <c r="G319" s="35"/>
      <c r="H319" s="28">
        <f>SUM(U316:U320)</f>
        <v>15.83</v>
      </c>
      <c r="I319" s="50"/>
      <c r="J319" s="36">
        <f>Source!AU140</f>
        <v>36</v>
      </c>
      <c r="K319" s="28">
        <f>SUM(V316:V320)</f>
        <v>817.98</v>
      </c>
      <c r="L319" s="49"/>
    </row>
    <row r="320" spans="1:26" ht="14.25" x14ac:dyDescent="0.2">
      <c r="A320" s="26"/>
      <c r="B320" s="64"/>
      <c r="C320" s="26" t="s">
        <v>418</v>
      </c>
      <c r="D320" s="51" t="s">
        <v>419</v>
      </c>
      <c r="E320" s="52">
        <f>Source!AQ140</f>
        <v>1.8</v>
      </c>
      <c r="F320" s="53"/>
      <c r="G320" s="54" t="str">
        <f>Source!DI140</f>
        <v>*1,3</v>
      </c>
      <c r="H320" s="53"/>
      <c r="I320" s="54"/>
      <c r="J320" s="54"/>
      <c r="K320" s="53"/>
      <c r="L320" s="55">
        <f>Source!U140</f>
        <v>4.68</v>
      </c>
    </row>
    <row r="321" spans="1:32" ht="15" x14ac:dyDescent="0.25">
      <c r="G321" s="85">
        <f>H317+H318+H319</f>
        <v>92.339999999999989</v>
      </c>
      <c r="H321" s="85"/>
      <c r="J321" s="85">
        <f>K317+K318+K319</f>
        <v>4771.54</v>
      </c>
      <c r="K321" s="85"/>
      <c r="L321" s="56">
        <f>Source!U140</f>
        <v>4.68</v>
      </c>
      <c r="O321" s="27">
        <f>G321</f>
        <v>92.339999999999989</v>
      </c>
      <c r="P321" s="27">
        <f>J321</f>
        <v>4771.54</v>
      </c>
      <c r="Q321" s="27">
        <f>L321</f>
        <v>4.68</v>
      </c>
      <c r="W321">
        <f>IF(Source!BI140&lt;=1,H317+H318+H319, 0)</f>
        <v>0</v>
      </c>
      <c r="X321">
        <f>IF(Source!BI140=2,H317+H318+H319, 0)</f>
        <v>0</v>
      </c>
      <c r="Y321">
        <f>IF(Source!BI140=3,H317+H318+H319, 0)</f>
        <v>0</v>
      </c>
      <c r="Z321">
        <f>IF(Source!BI140=4,H317+H318+H319, 0)</f>
        <v>92.339999999999989</v>
      </c>
    </row>
    <row r="323" spans="1:32" ht="15" x14ac:dyDescent="0.25">
      <c r="A323" s="89" t="str">
        <f>CONCATENATE("Итого по разделу: ",IF(Source!G142&lt;&gt;"Новый раздел", Source!G142, ""))</f>
        <v>Итого по разделу: Раздел: Пусконаладочные работы "вхолостую"  шкафа ШСН</v>
      </c>
      <c r="B323" s="89"/>
      <c r="C323" s="89"/>
      <c r="D323" s="89"/>
      <c r="E323" s="89"/>
      <c r="F323" s="89"/>
      <c r="G323" s="88">
        <f>SUM(O279:O322)</f>
        <v>2399.0100000000002</v>
      </c>
      <c r="H323" s="88"/>
      <c r="I323" s="46"/>
      <c r="J323" s="88">
        <f>SUM(P279:P322)</f>
        <v>123979.65</v>
      </c>
      <c r="K323" s="88"/>
      <c r="L323" s="56">
        <f>SUM(Q279:Q322)</f>
        <v>104.77999999999997</v>
      </c>
      <c r="AF323" s="47" t="str">
        <f>CONCATENATE("Итого по разделу: ",IF(Source!G142&lt;&gt;"Новый раздел", Source!G142, ""))</f>
        <v>Итого по разделу: Раздел: Пусконаладочные работы "вхолостую"  шкафа ШСН</v>
      </c>
    </row>
    <row r="327" spans="1:32" ht="16.5" x14ac:dyDescent="0.25">
      <c r="A327" s="86" t="str">
        <f>CONCATENATE("Раздел: ",IF(Source!G172&lt;&gt;"Новый раздел", Source!G172, ""))</f>
        <v>Раздел: Раздел: Пусконаладочные работы "вхолостую"  шкафа ЩС</v>
      </c>
      <c r="B327" s="86"/>
      <c r="C327" s="86"/>
      <c r="D327" s="86"/>
      <c r="E327" s="86"/>
      <c r="F327" s="86"/>
      <c r="G327" s="86"/>
      <c r="H327" s="86"/>
      <c r="I327" s="86"/>
      <c r="J327" s="86"/>
      <c r="K327" s="86"/>
      <c r="L327" s="86"/>
    </row>
    <row r="328" spans="1:32" ht="60" x14ac:dyDescent="0.2">
      <c r="A328" s="23">
        <v>44</v>
      </c>
      <c r="B328" s="63" t="s">
        <v>461</v>
      </c>
      <c r="C328" s="23" t="str">
        <f>Source!G176</f>
        <v>Выключатель однополюсный напряжением до 1 кВ: с электромагнитным, тепловым или комбинированным расцепителем</v>
      </c>
      <c r="D328" s="48" t="str">
        <f>Source!H176</f>
        <v>ШТ</v>
      </c>
      <c r="E328" s="24">
        <f>Source!I176</f>
        <v>7</v>
      </c>
      <c r="F328" s="28">
        <f>Source!AL176+Source!AM176+Source!AO176</f>
        <v>12.21</v>
      </c>
      <c r="G328" s="35"/>
      <c r="H328" s="28"/>
      <c r="I328" s="35" t="str">
        <f>Source!BO176</f>
        <v/>
      </c>
      <c r="J328" s="35"/>
      <c r="K328" s="28"/>
      <c r="L328" s="49"/>
      <c r="S328">
        <f>ROUND((Source!FX176/100)*((ROUND(Source!AF176*Source!I176, 2)+ROUND(Source!AE176*Source!I176, 2))), 2)</f>
        <v>82.22</v>
      </c>
      <c r="T328">
        <f>Source!X176</f>
        <v>4249.24</v>
      </c>
      <c r="U328">
        <f>ROUND((Source!FY176/100)*((ROUND(Source!AF176*Source!I176, 2)+ROUND(Source!AE176*Source!I176, 2))), 2)</f>
        <v>40</v>
      </c>
      <c r="V328">
        <f>Source!Y176</f>
        <v>2067.1999999999998</v>
      </c>
    </row>
    <row r="329" spans="1:32" ht="14.25" x14ac:dyDescent="0.2">
      <c r="A329" s="23"/>
      <c r="B329" s="63"/>
      <c r="C329" s="23" t="s">
        <v>415</v>
      </c>
      <c r="D329" s="48"/>
      <c r="E329" s="24"/>
      <c r="F329" s="28">
        <f>Source!AO176</f>
        <v>12.21</v>
      </c>
      <c r="G329" s="35" t="str">
        <f>Source!DG176</f>
        <v>*1,3</v>
      </c>
      <c r="H329" s="28">
        <f>ROUND(Source!AF176*Source!I176, 2)</f>
        <v>111.11</v>
      </c>
      <c r="I329" s="35"/>
      <c r="J329" s="35">
        <f>IF(Source!BA176&lt;&gt; 0, Source!BA176, 1)</f>
        <v>51.68</v>
      </c>
      <c r="K329" s="28">
        <f>Source!S176</f>
        <v>5742.22</v>
      </c>
      <c r="L329" s="49"/>
      <c r="R329">
        <f>H329</f>
        <v>111.11</v>
      </c>
    </row>
    <row r="330" spans="1:32" ht="14.25" x14ac:dyDescent="0.2">
      <c r="A330" s="23"/>
      <c r="B330" s="63"/>
      <c r="C330" s="23" t="s">
        <v>416</v>
      </c>
      <c r="D330" s="48" t="s">
        <v>388</v>
      </c>
      <c r="E330" s="24">
        <f>Source!BZ176</f>
        <v>74</v>
      </c>
      <c r="F330" s="57"/>
      <c r="G330" s="35"/>
      <c r="H330" s="28">
        <f>SUM(S328:S332)</f>
        <v>82.22</v>
      </c>
      <c r="I330" s="50"/>
      <c r="J330" s="36">
        <f>Source!AT176</f>
        <v>74</v>
      </c>
      <c r="K330" s="28">
        <f>SUM(T328:T332)</f>
        <v>4249.24</v>
      </c>
      <c r="L330" s="49"/>
    </row>
    <row r="331" spans="1:32" ht="14.25" x14ac:dyDescent="0.2">
      <c r="A331" s="23"/>
      <c r="B331" s="63"/>
      <c r="C331" s="23" t="s">
        <v>417</v>
      </c>
      <c r="D331" s="48" t="s">
        <v>388</v>
      </c>
      <c r="E331" s="24">
        <f>Source!CA176</f>
        <v>36</v>
      </c>
      <c r="F331" s="57"/>
      <c r="G331" s="35"/>
      <c r="H331" s="28">
        <f>SUM(U328:U332)</f>
        <v>40</v>
      </c>
      <c r="I331" s="50"/>
      <c r="J331" s="36">
        <f>Source!AU176</f>
        <v>36</v>
      </c>
      <c r="K331" s="28">
        <f>SUM(V328:V332)</f>
        <v>2067.1999999999998</v>
      </c>
      <c r="L331" s="49"/>
    </row>
    <row r="332" spans="1:32" ht="14.25" x14ac:dyDescent="0.2">
      <c r="A332" s="26"/>
      <c r="B332" s="64"/>
      <c r="C332" s="26" t="s">
        <v>418</v>
      </c>
      <c r="D332" s="51" t="s">
        <v>419</v>
      </c>
      <c r="E332" s="52">
        <f>Source!AQ176</f>
        <v>1.3</v>
      </c>
      <c r="F332" s="53"/>
      <c r="G332" s="54" t="str">
        <f>Source!DI176</f>
        <v>*1,3</v>
      </c>
      <c r="H332" s="53"/>
      <c r="I332" s="54"/>
      <c r="J332" s="54"/>
      <c r="K332" s="53"/>
      <c r="L332" s="55">
        <f>Source!U176</f>
        <v>11.83</v>
      </c>
    </row>
    <row r="333" spans="1:32" ht="15" x14ac:dyDescent="0.25">
      <c r="G333" s="85">
        <f>H329+H330+H331</f>
        <v>233.32999999999998</v>
      </c>
      <c r="H333" s="85"/>
      <c r="J333" s="85">
        <f>K329+K330+K331</f>
        <v>12058.66</v>
      </c>
      <c r="K333" s="85"/>
      <c r="L333" s="56">
        <f>Source!U176</f>
        <v>11.83</v>
      </c>
      <c r="O333" s="27">
        <f>G333</f>
        <v>233.32999999999998</v>
      </c>
      <c r="P333" s="27">
        <f>J333</f>
        <v>12058.66</v>
      </c>
      <c r="Q333" s="27">
        <f>L333</f>
        <v>11.83</v>
      </c>
      <c r="W333">
        <f>IF(Source!BI176&lt;=1,H329+H330+H331, 0)</f>
        <v>0</v>
      </c>
      <c r="X333">
        <f>IF(Source!BI176=2,H329+H330+H331, 0)</f>
        <v>0</v>
      </c>
      <c r="Y333">
        <f>IF(Source!BI176=3,H329+H330+H331, 0)</f>
        <v>0</v>
      </c>
      <c r="Z333">
        <f>IF(Source!BI176=4,H329+H330+H331, 0)</f>
        <v>233.32999999999998</v>
      </c>
    </row>
    <row r="334" spans="1:32" ht="71.25" x14ac:dyDescent="0.2">
      <c r="A334" s="23">
        <v>45</v>
      </c>
      <c r="B334" s="63" t="s">
        <v>460</v>
      </c>
      <c r="C334" s="23" t="str">
        <f>Source!G177</f>
        <v>Выключатель трехполюсный напряжением до 1 кВ с: электромагнитным, тепловым или комбинированным расцепителем, номинальный ток до 50 А</v>
      </c>
      <c r="D334" s="48" t="str">
        <f>Source!H177</f>
        <v>ШТ</v>
      </c>
      <c r="E334" s="24">
        <f>Source!I177</f>
        <v>1</v>
      </c>
      <c r="F334" s="28">
        <f>Source!AL177+Source!AM177+Source!AO177</f>
        <v>16.91</v>
      </c>
      <c r="G334" s="35"/>
      <c r="H334" s="28"/>
      <c r="I334" s="35" t="str">
        <f>Source!BO177</f>
        <v/>
      </c>
      <c r="J334" s="35"/>
      <c r="K334" s="28"/>
      <c r="L334" s="49"/>
      <c r="S334">
        <f>ROUND((Source!FX177/100)*((ROUND(Source!AF177*Source!I177, 2)+ROUND(Source!AE177*Source!I177, 2))), 2)</f>
        <v>16.27</v>
      </c>
      <c r="T334">
        <f>Source!X177</f>
        <v>840.7</v>
      </c>
      <c r="U334">
        <f>ROUND((Source!FY177/100)*((ROUND(Source!AF177*Source!I177, 2)+ROUND(Source!AE177*Source!I177, 2))), 2)</f>
        <v>7.91</v>
      </c>
      <c r="V334">
        <f>Source!Y177</f>
        <v>408.99</v>
      </c>
    </row>
    <row r="335" spans="1:32" ht="14.25" x14ac:dyDescent="0.2">
      <c r="A335" s="23"/>
      <c r="B335" s="63"/>
      <c r="C335" s="23" t="s">
        <v>415</v>
      </c>
      <c r="D335" s="48"/>
      <c r="E335" s="24"/>
      <c r="F335" s="28">
        <f>Source!AO177</f>
        <v>16.91</v>
      </c>
      <c r="G335" s="35" t="str">
        <f>Source!DG177</f>
        <v>*1,3</v>
      </c>
      <c r="H335" s="28">
        <f>ROUND(Source!AF177*Source!I177, 2)</f>
        <v>21.98</v>
      </c>
      <c r="I335" s="35"/>
      <c r="J335" s="35">
        <f>IF(Source!BA177&lt;&gt; 0, Source!BA177, 1)</f>
        <v>51.68</v>
      </c>
      <c r="K335" s="28">
        <f>Source!S177</f>
        <v>1136.08</v>
      </c>
      <c r="L335" s="49"/>
      <c r="R335">
        <f>H335</f>
        <v>21.98</v>
      </c>
    </row>
    <row r="336" spans="1:32" ht="14.25" x14ac:dyDescent="0.2">
      <c r="A336" s="23"/>
      <c r="B336" s="63"/>
      <c r="C336" s="23" t="s">
        <v>416</v>
      </c>
      <c r="D336" s="48" t="s">
        <v>388</v>
      </c>
      <c r="E336" s="24">
        <f>Source!BZ177</f>
        <v>74</v>
      </c>
      <c r="F336" s="57"/>
      <c r="G336" s="35"/>
      <c r="H336" s="28">
        <f>SUM(S334:S338)</f>
        <v>16.27</v>
      </c>
      <c r="I336" s="50"/>
      <c r="J336" s="36">
        <f>Source!AT177</f>
        <v>74</v>
      </c>
      <c r="K336" s="28">
        <f>SUM(T334:T338)</f>
        <v>840.7</v>
      </c>
      <c r="L336" s="49"/>
    </row>
    <row r="337" spans="1:26" ht="14.25" x14ac:dyDescent="0.2">
      <c r="A337" s="23"/>
      <c r="B337" s="63"/>
      <c r="C337" s="23" t="s">
        <v>417</v>
      </c>
      <c r="D337" s="48" t="s">
        <v>388</v>
      </c>
      <c r="E337" s="24">
        <f>Source!CA177</f>
        <v>36</v>
      </c>
      <c r="F337" s="57"/>
      <c r="G337" s="35"/>
      <c r="H337" s="28">
        <f>SUM(U334:U338)</f>
        <v>7.91</v>
      </c>
      <c r="I337" s="50"/>
      <c r="J337" s="36">
        <f>Source!AU177</f>
        <v>36</v>
      </c>
      <c r="K337" s="28">
        <f>SUM(V334:V338)</f>
        <v>408.99</v>
      </c>
      <c r="L337" s="49"/>
    </row>
    <row r="338" spans="1:26" ht="14.25" x14ac:dyDescent="0.2">
      <c r="A338" s="26"/>
      <c r="B338" s="64"/>
      <c r="C338" s="26" t="s">
        <v>418</v>
      </c>
      <c r="D338" s="51" t="s">
        <v>419</v>
      </c>
      <c r="E338" s="52">
        <f>Source!AQ177</f>
        <v>1.8</v>
      </c>
      <c r="F338" s="53"/>
      <c r="G338" s="54" t="str">
        <f>Source!DI177</f>
        <v>*1,3</v>
      </c>
      <c r="H338" s="53"/>
      <c r="I338" s="54"/>
      <c r="J338" s="54"/>
      <c r="K338" s="53"/>
      <c r="L338" s="55">
        <f>Source!U177</f>
        <v>2.34</v>
      </c>
    </row>
    <row r="339" spans="1:26" ht="15" x14ac:dyDescent="0.25">
      <c r="G339" s="85">
        <f>H335+H336+H337</f>
        <v>46.16</v>
      </c>
      <c r="H339" s="85"/>
      <c r="J339" s="85">
        <f>K335+K336+K337</f>
        <v>2385.77</v>
      </c>
      <c r="K339" s="85"/>
      <c r="L339" s="56">
        <f>Source!U177</f>
        <v>2.34</v>
      </c>
      <c r="O339" s="27">
        <f>G339</f>
        <v>46.16</v>
      </c>
      <c r="P339" s="27">
        <f>J339</f>
        <v>2385.77</v>
      </c>
      <c r="Q339" s="27">
        <f>L339</f>
        <v>2.34</v>
      </c>
      <c r="W339">
        <f>IF(Source!BI177&lt;=1,H335+H336+H337, 0)</f>
        <v>0</v>
      </c>
      <c r="X339">
        <f>IF(Source!BI177=2,H335+H336+H337, 0)</f>
        <v>0</v>
      </c>
      <c r="Y339">
        <f>IF(Source!BI177=3,H335+H336+H337, 0)</f>
        <v>0</v>
      </c>
      <c r="Z339">
        <f>IF(Source!BI177=4,H335+H336+H337, 0)</f>
        <v>46.16</v>
      </c>
    </row>
    <row r="340" spans="1:26" ht="60" x14ac:dyDescent="0.2">
      <c r="A340" s="23">
        <v>46</v>
      </c>
      <c r="B340" s="63" t="s">
        <v>454</v>
      </c>
      <c r="C340" s="23" t="str">
        <f>Source!G178</f>
        <v>Замер полного сопротивления цепи "фаза-нуль"</v>
      </c>
      <c r="D340" s="48" t="str">
        <f>Source!H178</f>
        <v>ШТ</v>
      </c>
      <c r="E340" s="24">
        <f>Source!I178</f>
        <v>5</v>
      </c>
      <c r="F340" s="28">
        <f>Source!AL178+Source!AM178+Source!AO178</f>
        <v>12.81</v>
      </c>
      <c r="G340" s="35"/>
      <c r="H340" s="28"/>
      <c r="I340" s="35" t="str">
        <f>Source!BO178</f>
        <v/>
      </c>
      <c r="J340" s="35"/>
      <c r="K340" s="28"/>
      <c r="L340" s="49"/>
      <c r="S340">
        <f>ROUND((Source!FX178/100)*((ROUND(Source!AF178*Source!I178, 2)+ROUND(Source!AE178*Source!I178, 2))), 2)</f>
        <v>61.62</v>
      </c>
      <c r="T340">
        <f>Source!X178</f>
        <v>3184.32</v>
      </c>
      <c r="U340">
        <f>ROUND((Source!FY178/100)*((ROUND(Source!AF178*Source!I178, 2)+ROUND(Source!AE178*Source!I178, 2))), 2)</f>
        <v>29.98</v>
      </c>
      <c r="V340">
        <f>Source!Y178</f>
        <v>1549.13</v>
      </c>
    </row>
    <row r="341" spans="1:26" ht="14.25" x14ac:dyDescent="0.2">
      <c r="A341" s="23"/>
      <c r="B341" s="63"/>
      <c r="C341" s="23" t="s">
        <v>415</v>
      </c>
      <c r="D341" s="48"/>
      <c r="E341" s="24"/>
      <c r="F341" s="28">
        <f>Source!AO178</f>
        <v>12.81</v>
      </c>
      <c r="G341" s="35" t="str">
        <f>Source!DG178</f>
        <v>*1,3</v>
      </c>
      <c r="H341" s="28">
        <f>ROUND(Source!AF178*Source!I178, 2)</f>
        <v>83.27</v>
      </c>
      <c r="I341" s="35"/>
      <c r="J341" s="35">
        <f>IF(Source!BA178&lt;&gt; 0, Source!BA178, 1)</f>
        <v>51.68</v>
      </c>
      <c r="K341" s="28">
        <f>Source!S178</f>
        <v>4303.1400000000003</v>
      </c>
      <c r="L341" s="49"/>
      <c r="R341">
        <f>H341</f>
        <v>83.27</v>
      </c>
    </row>
    <row r="342" spans="1:26" ht="14.25" x14ac:dyDescent="0.2">
      <c r="A342" s="23"/>
      <c r="B342" s="63"/>
      <c r="C342" s="23" t="s">
        <v>416</v>
      </c>
      <c r="D342" s="48" t="s">
        <v>388</v>
      </c>
      <c r="E342" s="24">
        <f>Source!BZ178</f>
        <v>74</v>
      </c>
      <c r="F342" s="57"/>
      <c r="G342" s="35"/>
      <c r="H342" s="28">
        <f>SUM(S340:S344)</f>
        <v>61.62</v>
      </c>
      <c r="I342" s="50"/>
      <c r="J342" s="36">
        <f>Source!AT178</f>
        <v>74</v>
      </c>
      <c r="K342" s="28">
        <f>SUM(T340:T344)</f>
        <v>3184.32</v>
      </c>
      <c r="L342" s="49"/>
    </row>
    <row r="343" spans="1:26" ht="14.25" x14ac:dyDescent="0.2">
      <c r="A343" s="23"/>
      <c r="B343" s="63"/>
      <c r="C343" s="23" t="s">
        <v>417</v>
      </c>
      <c r="D343" s="48" t="s">
        <v>388</v>
      </c>
      <c r="E343" s="24">
        <f>Source!CA178</f>
        <v>36</v>
      </c>
      <c r="F343" s="57"/>
      <c r="G343" s="35"/>
      <c r="H343" s="28">
        <f>SUM(U340:U344)</f>
        <v>29.98</v>
      </c>
      <c r="I343" s="50"/>
      <c r="J343" s="36">
        <f>Source!AU178</f>
        <v>36</v>
      </c>
      <c r="K343" s="28">
        <f>SUM(V340:V344)</f>
        <v>1549.13</v>
      </c>
      <c r="L343" s="49"/>
    </row>
    <row r="344" spans="1:26" ht="14.25" x14ac:dyDescent="0.2">
      <c r="A344" s="26"/>
      <c r="B344" s="64"/>
      <c r="C344" s="26" t="s">
        <v>418</v>
      </c>
      <c r="D344" s="51" t="s">
        <v>419</v>
      </c>
      <c r="E344" s="52">
        <f>Source!AQ178</f>
        <v>1</v>
      </c>
      <c r="F344" s="53"/>
      <c r="G344" s="54" t="str">
        <f>Source!DI178</f>
        <v>*1,3</v>
      </c>
      <c r="H344" s="53"/>
      <c r="I344" s="54"/>
      <c r="J344" s="54"/>
      <c r="K344" s="53"/>
      <c r="L344" s="55">
        <f>Source!U178</f>
        <v>6.5</v>
      </c>
    </row>
    <row r="345" spans="1:26" ht="15" x14ac:dyDescent="0.25">
      <c r="G345" s="85">
        <f>H341+H342+H343</f>
        <v>174.86999999999998</v>
      </c>
      <c r="H345" s="85"/>
      <c r="J345" s="85">
        <f>K341+K342+K343</f>
        <v>9036.59</v>
      </c>
      <c r="K345" s="85"/>
      <c r="L345" s="56">
        <f>Source!U178</f>
        <v>6.5</v>
      </c>
      <c r="O345" s="27">
        <f>G345</f>
        <v>174.86999999999998</v>
      </c>
      <c r="P345" s="27">
        <f>J345</f>
        <v>9036.59</v>
      </c>
      <c r="Q345" s="27">
        <f>L345</f>
        <v>6.5</v>
      </c>
      <c r="W345">
        <f>IF(Source!BI178&lt;=1,H341+H342+H343, 0)</f>
        <v>0</v>
      </c>
      <c r="X345">
        <f>IF(Source!BI178=2,H341+H342+H343, 0)</f>
        <v>0</v>
      </c>
      <c r="Y345">
        <f>IF(Source!BI178=3,H341+H342+H343, 0)</f>
        <v>0</v>
      </c>
      <c r="Z345">
        <f>IF(Source!BI178=4,H341+H342+H343, 0)</f>
        <v>174.86999999999998</v>
      </c>
    </row>
    <row r="346" spans="1:26" ht="60" x14ac:dyDescent="0.2">
      <c r="A346" s="23">
        <v>47</v>
      </c>
      <c r="B346" s="63" t="s">
        <v>441</v>
      </c>
      <c r="C346" s="23" t="str">
        <f>Source!G179</f>
        <v>Измерение сопротивления изоляции мегаомметром: обмоток машин и аппаратов</v>
      </c>
      <c r="D346" s="48" t="str">
        <f>Source!H179</f>
        <v>измерение</v>
      </c>
      <c r="E346" s="24">
        <f>Source!I179</f>
        <v>15</v>
      </c>
      <c r="F346" s="28">
        <f>Source!AL179+Source!AM179+Source!AO179</f>
        <v>1.03</v>
      </c>
      <c r="G346" s="35"/>
      <c r="H346" s="28"/>
      <c r="I346" s="35" t="str">
        <f>Source!BO179</f>
        <v/>
      </c>
      <c r="J346" s="35"/>
      <c r="K346" s="28"/>
      <c r="L346" s="49"/>
      <c r="S346">
        <f>ROUND((Source!FX179/100)*((ROUND(Source!AF179*Source!I179, 2)+ROUND(Source!AE179*Source!I179, 2))), 2)</f>
        <v>14.87</v>
      </c>
      <c r="T346">
        <f>Source!X179</f>
        <v>768.11</v>
      </c>
      <c r="U346">
        <f>ROUND((Source!FY179/100)*((ROUND(Source!AF179*Source!I179, 2)+ROUND(Source!AE179*Source!I179, 2))), 2)</f>
        <v>7.23</v>
      </c>
      <c r="V346">
        <f>Source!Y179</f>
        <v>373.68</v>
      </c>
    </row>
    <row r="347" spans="1:26" ht="14.25" x14ac:dyDescent="0.2">
      <c r="A347" s="23"/>
      <c r="B347" s="63"/>
      <c r="C347" s="23" t="s">
        <v>415</v>
      </c>
      <c r="D347" s="48"/>
      <c r="E347" s="24"/>
      <c r="F347" s="28">
        <f>Source!AO179</f>
        <v>1.03</v>
      </c>
      <c r="G347" s="35" t="str">
        <f>Source!DG179</f>
        <v>*1,3</v>
      </c>
      <c r="H347" s="28">
        <f>ROUND(Source!AF179*Source!I179, 2)</f>
        <v>20.09</v>
      </c>
      <c r="I347" s="35"/>
      <c r="J347" s="35">
        <f>IF(Source!BA179&lt;&gt; 0, Source!BA179, 1)</f>
        <v>51.68</v>
      </c>
      <c r="K347" s="28">
        <f>Source!S179</f>
        <v>1037.99</v>
      </c>
      <c r="L347" s="49"/>
      <c r="R347">
        <f>H347</f>
        <v>20.09</v>
      </c>
    </row>
    <row r="348" spans="1:26" ht="14.25" x14ac:dyDescent="0.2">
      <c r="A348" s="23"/>
      <c r="B348" s="63"/>
      <c r="C348" s="23" t="s">
        <v>416</v>
      </c>
      <c r="D348" s="48" t="s">
        <v>388</v>
      </c>
      <c r="E348" s="24">
        <f>Source!BZ179</f>
        <v>74</v>
      </c>
      <c r="F348" s="57"/>
      <c r="G348" s="35"/>
      <c r="H348" s="28">
        <f>SUM(S346:S350)</f>
        <v>14.87</v>
      </c>
      <c r="I348" s="50"/>
      <c r="J348" s="36">
        <f>Source!AT179</f>
        <v>74</v>
      </c>
      <c r="K348" s="28">
        <f>SUM(T346:T350)</f>
        <v>768.11</v>
      </c>
      <c r="L348" s="49"/>
    </row>
    <row r="349" spans="1:26" ht="14.25" x14ac:dyDescent="0.2">
      <c r="A349" s="23"/>
      <c r="B349" s="63"/>
      <c r="C349" s="23" t="s">
        <v>417</v>
      </c>
      <c r="D349" s="48" t="s">
        <v>388</v>
      </c>
      <c r="E349" s="24">
        <f>Source!CA179</f>
        <v>36</v>
      </c>
      <c r="F349" s="57"/>
      <c r="G349" s="35"/>
      <c r="H349" s="28">
        <f>SUM(U346:U350)</f>
        <v>7.23</v>
      </c>
      <c r="I349" s="50"/>
      <c r="J349" s="36">
        <f>Source!AU179</f>
        <v>36</v>
      </c>
      <c r="K349" s="28">
        <f>SUM(V346:V350)</f>
        <v>373.68</v>
      </c>
      <c r="L349" s="49"/>
    </row>
    <row r="350" spans="1:26" ht="14.25" x14ac:dyDescent="0.2">
      <c r="A350" s="26"/>
      <c r="B350" s="64"/>
      <c r="C350" s="26" t="s">
        <v>418</v>
      </c>
      <c r="D350" s="51" t="s">
        <v>419</v>
      </c>
      <c r="E350" s="52">
        <f>Source!AQ179</f>
        <v>0.08</v>
      </c>
      <c r="F350" s="53"/>
      <c r="G350" s="54" t="str">
        <f>Source!DI179</f>
        <v>*1,3</v>
      </c>
      <c r="H350" s="53"/>
      <c r="I350" s="54"/>
      <c r="J350" s="54"/>
      <c r="K350" s="53"/>
      <c r="L350" s="55">
        <f>Source!U179</f>
        <v>1.56</v>
      </c>
    </row>
    <row r="351" spans="1:26" ht="15" x14ac:dyDescent="0.25">
      <c r="G351" s="85">
        <f>H347+H348+H349</f>
        <v>42.19</v>
      </c>
      <c r="H351" s="85"/>
      <c r="J351" s="85">
        <f>K347+K348+K349</f>
        <v>2179.7799999999997</v>
      </c>
      <c r="K351" s="85"/>
      <c r="L351" s="56">
        <f>Source!U179</f>
        <v>1.56</v>
      </c>
      <c r="O351" s="27">
        <f>G351</f>
        <v>42.19</v>
      </c>
      <c r="P351" s="27">
        <f>J351</f>
        <v>2179.7799999999997</v>
      </c>
      <c r="Q351" s="27">
        <f>L351</f>
        <v>1.56</v>
      </c>
      <c r="W351">
        <f>IF(Source!BI179&lt;=1,H347+H348+H349, 0)</f>
        <v>0</v>
      </c>
      <c r="X351">
        <f>IF(Source!BI179=2,H347+H348+H349, 0)</f>
        <v>0</v>
      </c>
      <c r="Y351">
        <f>IF(Source!BI179=3,H347+H348+H349, 0)</f>
        <v>0</v>
      </c>
      <c r="Z351">
        <f>IF(Source!BI179=4,H347+H348+H349, 0)</f>
        <v>42.19</v>
      </c>
    </row>
    <row r="352" spans="1:26" ht="60" x14ac:dyDescent="0.2">
      <c r="A352" s="23">
        <v>48</v>
      </c>
      <c r="B352" s="63" t="s">
        <v>427</v>
      </c>
      <c r="C352" s="23" t="str">
        <f>Source!G180</f>
        <v>Проверка наличия цепи между заземлителями и заземленными элементами</v>
      </c>
      <c r="D352" s="48" t="str">
        <f>Source!H180</f>
        <v>100 измерений</v>
      </c>
      <c r="E352" s="24">
        <f>Source!I180</f>
        <v>0.12</v>
      </c>
      <c r="F352" s="28">
        <f>Source!AL180+Source!AM180+Source!AO180</f>
        <v>165.95</v>
      </c>
      <c r="G352" s="35"/>
      <c r="H352" s="28"/>
      <c r="I352" s="35" t="str">
        <f>Source!BO180</f>
        <v/>
      </c>
      <c r="J352" s="35"/>
      <c r="K352" s="28"/>
      <c r="L352" s="49"/>
      <c r="S352">
        <f>ROUND((Source!FX180/100)*((ROUND(Source!AF180*Source!I180, 2)+ROUND(Source!AE180*Source!I180, 2))), 2)</f>
        <v>19.16</v>
      </c>
      <c r="T352">
        <f>Source!X180</f>
        <v>990.05</v>
      </c>
      <c r="U352">
        <f>ROUND((Source!FY180/100)*((ROUND(Source!AF180*Source!I180, 2)+ROUND(Source!AE180*Source!I180, 2))), 2)</f>
        <v>9.32</v>
      </c>
      <c r="V352">
        <f>Source!Y180</f>
        <v>481.64</v>
      </c>
    </row>
    <row r="353" spans="1:32" ht="14.25" x14ac:dyDescent="0.2">
      <c r="A353" s="23"/>
      <c r="B353" s="63"/>
      <c r="C353" s="23" t="s">
        <v>415</v>
      </c>
      <c r="D353" s="48"/>
      <c r="E353" s="24"/>
      <c r="F353" s="28">
        <f>Source!AO180</f>
        <v>165.95</v>
      </c>
      <c r="G353" s="35" t="str">
        <f>Source!DG180</f>
        <v>*1,3</v>
      </c>
      <c r="H353" s="28">
        <f>ROUND(Source!AF180*Source!I180, 2)</f>
        <v>25.89</v>
      </c>
      <c r="I353" s="35"/>
      <c r="J353" s="35">
        <f>IF(Source!BA180&lt;&gt; 0, Source!BA180, 1)</f>
        <v>51.68</v>
      </c>
      <c r="K353" s="28">
        <f>Source!S180</f>
        <v>1337.9</v>
      </c>
      <c r="L353" s="49"/>
      <c r="R353">
        <f>H353</f>
        <v>25.89</v>
      </c>
    </row>
    <row r="354" spans="1:32" ht="14.25" x14ac:dyDescent="0.2">
      <c r="A354" s="23"/>
      <c r="B354" s="63"/>
      <c r="C354" s="23" t="s">
        <v>416</v>
      </c>
      <c r="D354" s="48" t="s">
        <v>388</v>
      </c>
      <c r="E354" s="24">
        <f>Source!BZ180</f>
        <v>74</v>
      </c>
      <c r="F354" s="57"/>
      <c r="G354" s="35"/>
      <c r="H354" s="28">
        <f>SUM(S352:S356)</f>
        <v>19.16</v>
      </c>
      <c r="I354" s="50"/>
      <c r="J354" s="36">
        <f>Source!AT180</f>
        <v>74</v>
      </c>
      <c r="K354" s="28">
        <f>SUM(T352:T356)</f>
        <v>990.05</v>
      </c>
      <c r="L354" s="49"/>
    </row>
    <row r="355" spans="1:32" ht="14.25" x14ac:dyDescent="0.2">
      <c r="A355" s="23"/>
      <c r="B355" s="63"/>
      <c r="C355" s="23" t="s">
        <v>417</v>
      </c>
      <c r="D355" s="48" t="s">
        <v>388</v>
      </c>
      <c r="E355" s="24">
        <f>Source!CA180</f>
        <v>36</v>
      </c>
      <c r="F355" s="57"/>
      <c r="G355" s="35"/>
      <c r="H355" s="28">
        <f>SUM(U352:U356)</f>
        <v>9.32</v>
      </c>
      <c r="I355" s="50"/>
      <c r="J355" s="36">
        <f>Source!AU180</f>
        <v>36</v>
      </c>
      <c r="K355" s="28">
        <f>SUM(V352:V356)</f>
        <v>481.64</v>
      </c>
      <c r="L355" s="49"/>
    </row>
    <row r="356" spans="1:32" ht="14.25" x14ac:dyDescent="0.2">
      <c r="A356" s="26"/>
      <c r="B356" s="64"/>
      <c r="C356" s="26" t="s">
        <v>418</v>
      </c>
      <c r="D356" s="51" t="s">
        <v>419</v>
      </c>
      <c r="E356" s="52">
        <f>Source!AQ180</f>
        <v>12.96</v>
      </c>
      <c r="F356" s="53"/>
      <c r="G356" s="54" t="str">
        <f>Source!DI180</f>
        <v>*1,3</v>
      </c>
      <c r="H356" s="53"/>
      <c r="I356" s="54"/>
      <c r="J356" s="54"/>
      <c r="K356" s="53"/>
      <c r="L356" s="55">
        <f>Source!U180</f>
        <v>2.02176</v>
      </c>
    </row>
    <row r="357" spans="1:32" ht="15" x14ac:dyDescent="0.25">
      <c r="G357" s="85">
        <f>H353+H354+H355</f>
        <v>54.37</v>
      </c>
      <c r="H357" s="85"/>
      <c r="J357" s="85">
        <f>K353+K354+K355</f>
        <v>2809.5899999999997</v>
      </c>
      <c r="K357" s="85"/>
      <c r="L357" s="56">
        <f>Source!U180</f>
        <v>2.02176</v>
      </c>
      <c r="O357" s="27">
        <f>G357</f>
        <v>54.37</v>
      </c>
      <c r="P357" s="27">
        <f>J357</f>
        <v>2809.5899999999997</v>
      </c>
      <c r="Q357" s="27">
        <f>L357</f>
        <v>2.02176</v>
      </c>
      <c r="W357">
        <f>IF(Source!BI180&lt;=1,H353+H354+H355, 0)</f>
        <v>0</v>
      </c>
      <c r="X357">
        <f>IF(Source!BI180=2,H353+H354+H355, 0)</f>
        <v>0</v>
      </c>
      <c r="Y357">
        <f>IF(Source!BI180=3,H353+H354+H355, 0)</f>
        <v>0</v>
      </c>
      <c r="Z357">
        <f>IF(Source!BI180=4,H353+H354+H355, 0)</f>
        <v>54.37</v>
      </c>
    </row>
    <row r="359" spans="1:32" ht="15" x14ac:dyDescent="0.25">
      <c r="A359" s="89" t="str">
        <f>CONCATENATE("Итого по разделу: ",IF(Source!G182&lt;&gt;"Новый раздел", Source!G182, ""))</f>
        <v>Итого по разделу: Раздел: Пусконаладочные работы "вхолостую"  шкафа ЩС</v>
      </c>
      <c r="B359" s="89"/>
      <c r="C359" s="89"/>
      <c r="D359" s="89"/>
      <c r="E359" s="89"/>
      <c r="F359" s="89"/>
      <c r="G359" s="88">
        <f>SUM(O327:O358)</f>
        <v>550.91999999999996</v>
      </c>
      <c r="H359" s="88"/>
      <c r="I359" s="46"/>
      <c r="J359" s="88">
        <f>SUM(P327:P358)</f>
        <v>28470.39</v>
      </c>
      <c r="K359" s="88"/>
      <c r="L359" s="56">
        <f>SUM(Q327:Q358)</f>
        <v>24.251760000000001</v>
      </c>
      <c r="AF359" s="47" t="str">
        <f>CONCATENATE("Итого по разделу: ",IF(Source!G182&lt;&gt;"Новый раздел", Source!G182, ""))</f>
        <v>Итого по разделу: Раздел: Пусконаладочные работы "вхолостую"  шкафа ЩС</v>
      </c>
    </row>
    <row r="363" spans="1:32" ht="16.5" x14ac:dyDescent="0.25">
      <c r="A363" s="86" t="str">
        <f>CONCATENATE("Раздел: ",IF(Source!G212&lt;&gt;"Новый раздел", Source!G212, ""))</f>
        <v>Раздел: Раздел: Пусконаладочные работы "вхолостую"  шкафа АИИСКУЭ</v>
      </c>
      <c r="B363" s="86"/>
      <c r="C363" s="86"/>
      <c r="D363" s="86"/>
      <c r="E363" s="86"/>
      <c r="F363" s="86"/>
      <c r="G363" s="86"/>
      <c r="H363" s="86"/>
      <c r="I363" s="86"/>
      <c r="J363" s="86"/>
      <c r="K363" s="86"/>
      <c r="L363" s="86"/>
    </row>
    <row r="364" spans="1:32" ht="60" x14ac:dyDescent="0.2">
      <c r="A364" s="23">
        <v>49</v>
      </c>
      <c r="B364" s="63" t="s">
        <v>461</v>
      </c>
      <c r="C364" s="23" t="str">
        <f>Source!G216</f>
        <v>Выключатель однополюсный напряжением до 1 кВ: с электромагнитным, тепловым или комбинированным расцепителем</v>
      </c>
      <c r="D364" s="48" t="str">
        <f>Source!H216</f>
        <v>ШТ</v>
      </c>
      <c r="E364" s="24">
        <f>Source!I216</f>
        <v>4</v>
      </c>
      <c r="F364" s="28">
        <f>Source!AL216+Source!AM216+Source!AO216</f>
        <v>12.21</v>
      </c>
      <c r="G364" s="35"/>
      <c r="H364" s="28"/>
      <c r="I364" s="35" t="str">
        <f>Source!BO216</f>
        <v/>
      </c>
      <c r="J364" s="35"/>
      <c r="K364" s="28"/>
      <c r="L364" s="49"/>
      <c r="S364">
        <f>ROUND((Source!FX216/100)*((ROUND(Source!AF216*Source!I216, 2)+ROUND(Source!AE216*Source!I216, 2))), 2)</f>
        <v>46.98</v>
      </c>
      <c r="T364">
        <f>Source!X216</f>
        <v>2428.14</v>
      </c>
      <c r="U364">
        <f>ROUND((Source!FY216/100)*((ROUND(Source!AF216*Source!I216, 2)+ROUND(Source!AE216*Source!I216, 2))), 2)</f>
        <v>22.86</v>
      </c>
      <c r="V364">
        <f>Source!Y216</f>
        <v>1181.26</v>
      </c>
    </row>
    <row r="365" spans="1:32" ht="14.25" x14ac:dyDescent="0.2">
      <c r="A365" s="23"/>
      <c r="B365" s="63"/>
      <c r="C365" s="23" t="s">
        <v>415</v>
      </c>
      <c r="D365" s="48"/>
      <c r="E365" s="24"/>
      <c r="F365" s="28">
        <f>Source!AO216</f>
        <v>12.21</v>
      </c>
      <c r="G365" s="35" t="str">
        <f>Source!DG216</f>
        <v>*1,3</v>
      </c>
      <c r="H365" s="28">
        <f>ROUND(Source!AF216*Source!I216, 2)</f>
        <v>63.49</v>
      </c>
      <c r="I365" s="35"/>
      <c r="J365" s="35">
        <f>IF(Source!BA216&lt;&gt; 0, Source!BA216, 1)</f>
        <v>51.68</v>
      </c>
      <c r="K365" s="28">
        <f>Source!S216</f>
        <v>3281.27</v>
      </c>
      <c r="L365" s="49"/>
      <c r="R365">
        <f>H365</f>
        <v>63.49</v>
      </c>
    </row>
    <row r="366" spans="1:32" ht="14.25" x14ac:dyDescent="0.2">
      <c r="A366" s="23"/>
      <c r="B366" s="63"/>
      <c r="C366" s="23" t="s">
        <v>416</v>
      </c>
      <c r="D366" s="48" t="s">
        <v>388</v>
      </c>
      <c r="E366" s="24">
        <f>Source!BZ216</f>
        <v>74</v>
      </c>
      <c r="F366" s="57"/>
      <c r="G366" s="35"/>
      <c r="H366" s="28">
        <f>SUM(S364:S368)</f>
        <v>46.98</v>
      </c>
      <c r="I366" s="50"/>
      <c r="J366" s="36">
        <f>Source!AT216</f>
        <v>74</v>
      </c>
      <c r="K366" s="28">
        <f>SUM(T364:T368)</f>
        <v>2428.14</v>
      </c>
      <c r="L366" s="49"/>
    </row>
    <row r="367" spans="1:32" ht="14.25" x14ac:dyDescent="0.2">
      <c r="A367" s="23"/>
      <c r="B367" s="63"/>
      <c r="C367" s="23" t="s">
        <v>417</v>
      </c>
      <c r="D367" s="48" t="s">
        <v>388</v>
      </c>
      <c r="E367" s="24">
        <f>Source!CA216</f>
        <v>36</v>
      </c>
      <c r="F367" s="57"/>
      <c r="G367" s="35"/>
      <c r="H367" s="28">
        <f>SUM(U364:U368)</f>
        <v>22.86</v>
      </c>
      <c r="I367" s="50"/>
      <c r="J367" s="36">
        <f>Source!AU216</f>
        <v>36</v>
      </c>
      <c r="K367" s="28">
        <f>SUM(V364:V368)</f>
        <v>1181.26</v>
      </c>
      <c r="L367" s="49"/>
    </row>
    <row r="368" spans="1:32" ht="14.25" x14ac:dyDescent="0.2">
      <c r="A368" s="26"/>
      <c r="B368" s="64"/>
      <c r="C368" s="26" t="s">
        <v>418</v>
      </c>
      <c r="D368" s="51" t="s">
        <v>419</v>
      </c>
      <c r="E368" s="52">
        <f>Source!AQ216</f>
        <v>1.3</v>
      </c>
      <c r="F368" s="53"/>
      <c r="G368" s="54" t="str">
        <f>Source!DI216</f>
        <v>*1,3</v>
      </c>
      <c r="H368" s="53"/>
      <c r="I368" s="54"/>
      <c r="J368" s="54"/>
      <c r="K368" s="53"/>
      <c r="L368" s="55">
        <f>Source!U216</f>
        <v>6.76</v>
      </c>
    </row>
    <row r="369" spans="1:26" ht="15" x14ac:dyDescent="0.25">
      <c r="G369" s="85">
        <f>H365+H366+H367</f>
        <v>133.32999999999998</v>
      </c>
      <c r="H369" s="85"/>
      <c r="J369" s="85">
        <f>K365+K366+K367</f>
        <v>6890.67</v>
      </c>
      <c r="K369" s="85"/>
      <c r="L369" s="56">
        <f>Source!U216</f>
        <v>6.76</v>
      </c>
      <c r="O369" s="27">
        <f>G369</f>
        <v>133.32999999999998</v>
      </c>
      <c r="P369" s="27">
        <f>J369</f>
        <v>6890.67</v>
      </c>
      <c r="Q369" s="27">
        <f>L369</f>
        <v>6.76</v>
      </c>
      <c r="W369">
        <f>IF(Source!BI216&lt;=1,H365+H366+H367, 0)</f>
        <v>0</v>
      </c>
      <c r="X369">
        <f>IF(Source!BI216=2,H365+H366+H367, 0)</f>
        <v>0</v>
      </c>
      <c r="Y369">
        <f>IF(Source!BI216=3,H365+H366+H367, 0)</f>
        <v>0</v>
      </c>
      <c r="Z369">
        <f>IF(Source!BI216=4,H365+H366+H367, 0)</f>
        <v>133.32999999999998</v>
      </c>
    </row>
    <row r="370" spans="1:26" ht="60" x14ac:dyDescent="0.2">
      <c r="A370" s="23">
        <v>50</v>
      </c>
      <c r="B370" s="63" t="s">
        <v>463</v>
      </c>
      <c r="C370" s="23" t="str">
        <f>Source!G217</f>
        <v>Схема контроля изоляции электрической сети: с помощью электроизмерительных приборов</v>
      </c>
      <c r="D370" s="48" t="str">
        <f>Source!H217</f>
        <v>схема</v>
      </c>
      <c r="E370" s="24">
        <f>Source!I217</f>
        <v>18</v>
      </c>
      <c r="F370" s="28">
        <f>Source!AL217+Source!AM217+Source!AO217</f>
        <v>54.84</v>
      </c>
      <c r="G370" s="35"/>
      <c r="H370" s="28"/>
      <c r="I370" s="35" t="str">
        <f>Source!BO217</f>
        <v/>
      </c>
      <c r="J370" s="35"/>
      <c r="K370" s="28"/>
      <c r="L370" s="49"/>
      <c r="S370">
        <f>ROUND((Source!FX217/100)*((ROUND(Source!AF217*Source!I217, 2)+ROUND(Source!AE217*Source!I217, 2))), 2)</f>
        <v>949.61</v>
      </c>
      <c r="T370">
        <f>Source!X217</f>
        <v>49075.82</v>
      </c>
      <c r="U370">
        <f>ROUND((Source!FY217/100)*((ROUND(Source!AF217*Source!I217, 2)+ROUND(Source!AE217*Source!I217, 2))), 2)</f>
        <v>461.97</v>
      </c>
      <c r="V370">
        <f>Source!Y217</f>
        <v>23874.720000000001</v>
      </c>
    </row>
    <row r="371" spans="1:26" ht="14.25" x14ac:dyDescent="0.2">
      <c r="A371" s="23"/>
      <c r="B371" s="63"/>
      <c r="C371" s="23" t="s">
        <v>415</v>
      </c>
      <c r="D371" s="48"/>
      <c r="E371" s="24"/>
      <c r="F371" s="28">
        <f>Source!AO217</f>
        <v>54.84</v>
      </c>
      <c r="G371" s="35" t="str">
        <f>Source!DG217</f>
        <v>*1,3</v>
      </c>
      <c r="H371" s="28">
        <f>ROUND(Source!AF217*Source!I217, 2)</f>
        <v>1283.26</v>
      </c>
      <c r="I371" s="35"/>
      <c r="J371" s="35">
        <f>IF(Source!BA217&lt;&gt; 0, Source!BA217, 1)</f>
        <v>51.68</v>
      </c>
      <c r="K371" s="28">
        <f>Source!S217</f>
        <v>66318.67</v>
      </c>
      <c r="L371" s="49"/>
      <c r="R371">
        <f>H371</f>
        <v>1283.26</v>
      </c>
    </row>
    <row r="372" spans="1:26" ht="14.25" x14ac:dyDescent="0.2">
      <c r="A372" s="23"/>
      <c r="B372" s="63"/>
      <c r="C372" s="23" t="s">
        <v>416</v>
      </c>
      <c r="D372" s="48" t="s">
        <v>388</v>
      </c>
      <c r="E372" s="24">
        <f>Source!BZ217</f>
        <v>74</v>
      </c>
      <c r="F372" s="57"/>
      <c r="G372" s="35"/>
      <c r="H372" s="28">
        <f>SUM(S370:S374)</f>
        <v>949.61</v>
      </c>
      <c r="I372" s="50"/>
      <c r="J372" s="36">
        <f>Source!AT217</f>
        <v>74</v>
      </c>
      <c r="K372" s="28">
        <f>SUM(T370:T374)</f>
        <v>49075.82</v>
      </c>
      <c r="L372" s="49"/>
    </row>
    <row r="373" spans="1:26" ht="14.25" x14ac:dyDescent="0.2">
      <c r="A373" s="23"/>
      <c r="B373" s="63"/>
      <c r="C373" s="23" t="s">
        <v>417</v>
      </c>
      <c r="D373" s="48" t="s">
        <v>388</v>
      </c>
      <c r="E373" s="24">
        <f>Source!CA217</f>
        <v>36</v>
      </c>
      <c r="F373" s="57"/>
      <c r="G373" s="35"/>
      <c r="H373" s="28">
        <f>SUM(U370:U374)</f>
        <v>461.97</v>
      </c>
      <c r="I373" s="50"/>
      <c r="J373" s="36">
        <f>Source!AU217</f>
        <v>36</v>
      </c>
      <c r="K373" s="28">
        <f>SUM(V370:V374)</f>
        <v>23874.720000000001</v>
      </c>
      <c r="L373" s="49"/>
    </row>
    <row r="374" spans="1:26" ht="14.25" x14ac:dyDescent="0.2">
      <c r="A374" s="26"/>
      <c r="B374" s="64"/>
      <c r="C374" s="26" t="s">
        <v>418</v>
      </c>
      <c r="D374" s="51" t="s">
        <v>419</v>
      </c>
      <c r="E374" s="52">
        <f>Source!AQ217</f>
        <v>4.8600000000000003</v>
      </c>
      <c r="F374" s="53"/>
      <c r="G374" s="54" t="str">
        <f>Source!DI217</f>
        <v>*1,3</v>
      </c>
      <c r="H374" s="53"/>
      <c r="I374" s="54"/>
      <c r="J374" s="54"/>
      <c r="K374" s="53"/>
      <c r="L374" s="55">
        <f>Source!U217</f>
        <v>113.724</v>
      </c>
    </row>
    <row r="375" spans="1:26" ht="15" x14ac:dyDescent="0.25">
      <c r="G375" s="85">
        <f>H371+H372+H373</f>
        <v>2694.84</v>
      </c>
      <c r="H375" s="85"/>
      <c r="J375" s="85">
        <f>K371+K372+K373</f>
        <v>139269.21</v>
      </c>
      <c r="K375" s="85"/>
      <c r="L375" s="56">
        <f>Source!U217</f>
        <v>113.724</v>
      </c>
      <c r="O375" s="27">
        <f>G375</f>
        <v>2694.84</v>
      </c>
      <c r="P375" s="27">
        <f>J375</f>
        <v>139269.21</v>
      </c>
      <c r="Q375" s="27">
        <f>L375</f>
        <v>113.724</v>
      </c>
      <c r="W375">
        <f>IF(Source!BI217&lt;=1,H371+H372+H373, 0)</f>
        <v>0</v>
      </c>
      <c r="X375">
        <f>IF(Source!BI217=2,H371+H372+H373, 0)</f>
        <v>0</v>
      </c>
      <c r="Y375">
        <f>IF(Source!BI217=3,H371+H372+H373, 0)</f>
        <v>0</v>
      </c>
      <c r="Z375">
        <f>IF(Source!BI217=4,H371+H372+H373, 0)</f>
        <v>2694.84</v>
      </c>
    </row>
    <row r="376" spans="1:26" ht="60" x14ac:dyDescent="0.2">
      <c r="A376" s="23">
        <v>51</v>
      </c>
      <c r="B376" s="63" t="s">
        <v>441</v>
      </c>
      <c r="C376" s="23" t="str">
        <f>Source!G218</f>
        <v>Измерение сопротивления изоляции мегаомметром: обмоток машин и аппаратов</v>
      </c>
      <c r="D376" s="48" t="str">
        <f>Source!H218</f>
        <v>измерение</v>
      </c>
      <c r="E376" s="24">
        <f>Source!I218</f>
        <v>6</v>
      </c>
      <c r="F376" s="28">
        <f>Source!AL218+Source!AM218+Source!AO218</f>
        <v>1.03</v>
      </c>
      <c r="G376" s="35"/>
      <c r="H376" s="28"/>
      <c r="I376" s="35" t="str">
        <f>Source!BO218</f>
        <v/>
      </c>
      <c r="J376" s="35"/>
      <c r="K376" s="28"/>
      <c r="L376" s="49"/>
      <c r="S376">
        <f>ROUND((Source!FX218/100)*((ROUND(Source!AF218*Source!I218, 2)+ROUND(Source!AE218*Source!I218, 2))), 2)</f>
        <v>5.94</v>
      </c>
      <c r="T376">
        <f>Source!X218</f>
        <v>307.25</v>
      </c>
      <c r="U376">
        <f>ROUND((Source!FY218/100)*((ROUND(Source!AF218*Source!I218, 2)+ROUND(Source!AE218*Source!I218, 2))), 2)</f>
        <v>2.89</v>
      </c>
      <c r="V376">
        <f>Source!Y218</f>
        <v>149.47</v>
      </c>
    </row>
    <row r="377" spans="1:26" ht="14.25" x14ac:dyDescent="0.2">
      <c r="A377" s="23"/>
      <c r="B377" s="63"/>
      <c r="C377" s="23" t="s">
        <v>415</v>
      </c>
      <c r="D377" s="48"/>
      <c r="E377" s="24"/>
      <c r="F377" s="28">
        <f>Source!AO218</f>
        <v>1.03</v>
      </c>
      <c r="G377" s="35" t="str">
        <f>Source!DG218</f>
        <v>*1,3</v>
      </c>
      <c r="H377" s="28">
        <f>ROUND(Source!AF218*Source!I218, 2)</f>
        <v>8.0299999999999994</v>
      </c>
      <c r="I377" s="35"/>
      <c r="J377" s="35">
        <f>IF(Source!BA218&lt;&gt; 0, Source!BA218, 1)</f>
        <v>51.68</v>
      </c>
      <c r="K377" s="28">
        <f>Source!S218</f>
        <v>415.2</v>
      </c>
      <c r="L377" s="49"/>
      <c r="R377">
        <f>H377</f>
        <v>8.0299999999999994</v>
      </c>
    </row>
    <row r="378" spans="1:26" ht="14.25" x14ac:dyDescent="0.2">
      <c r="A378" s="23"/>
      <c r="B378" s="63"/>
      <c r="C378" s="23" t="s">
        <v>416</v>
      </c>
      <c r="D378" s="48" t="s">
        <v>388</v>
      </c>
      <c r="E378" s="24">
        <f>Source!BZ218</f>
        <v>74</v>
      </c>
      <c r="F378" s="57"/>
      <c r="G378" s="35"/>
      <c r="H378" s="28">
        <f>SUM(S376:S380)</f>
        <v>5.94</v>
      </c>
      <c r="I378" s="50"/>
      <c r="J378" s="36">
        <f>Source!AT218</f>
        <v>74</v>
      </c>
      <c r="K378" s="28">
        <f>SUM(T376:T380)</f>
        <v>307.25</v>
      </c>
      <c r="L378" s="49"/>
    </row>
    <row r="379" spans="1:26" ht="14.25" x14ac:dyDescent="0.2">
      <c r="A379" s="23"/>
      <c r="B379" s="63"/>
      <c r="C379" s="23" t="s">
        <v>417</v>
      </c>
      <c r="D379" s="48" t="s">
        <v>388</v>
      </c>
      <c r="E379" s="24">
        <f>Source!CA218</f>
        <v>36</v>
      </c>
      <c r="F379" s="57"/>
      <c r="G379" s="35"/>
      <c r="H379" s="28">
        <f>SUM(U376:U380)</f>
        <v>2.89</v>
      </c>
      <c r="I379" s="50"/>
      <c r="J379" s="36">
        <f>Source!AU218</f>
        <v>36</v>
      </c>
      <c r="K379" s="28">
        <f>SUM(V376:V380)</f>
        <v>149.47</v>
      </c>
      <c r="L379" s="49"/>
    </row>
    <row r="380" spans="1:26" ht="14.25" x14ac:dyDescent="0.2">
      <c r="A380" s="26"/>
      <c r="B380" s="64"/>
      <c r="C380" s="26" t="s">
        <v>418</v>
      </c>
      <c r="D380" s="51" t="s">
        <v>419</v>
      </c>
      <c r="E380" s="52">
        <f>Source!AQ218</f>
        <v>0.08</v>
      </c>
      <c r="F380" s="53"/>
      <c r="G380" s="54" t="str">
        <f>Source!DI218</f>
        <v>*1,3</v>
      </c>
      <c r="H380" s="53"/>
      <c r="I380" s="54"/>
      <c r="J380" s="54"/>
      <c r="K380" s="53"/>
      <c r="L380" s="55">
        <f>Source!U218</f>
        <v>0.624</v>
      </c>
    </row>
    <row r="381" spans="1:26" ht="15" x14ac:dyDescent="0.25">
      <c r="G381" s="85">
        <f>H377+H378+H379</f>
        <v>16.86</v>
      </c>
      <c r="H381" s="85"/>
      <c r="J381" s="85">
        <f>K377+K378+K379</f>
        <v>871.92000000000007</v>
      </c>
      <c r="K381" s="85"/>
      <c r="L381" s="56">
        <f>Source!U218</f>
        <v>0.624</v>
      </c>
      <c r="O381" s="27">
        <f>G381</f>
        <v>16.86</v>
      </c>
      <c r="P381" s="27">
        <f>J381</f>
        <v>871.92000000000007</v>
      </c>
      <c r="Q381" s="27">
        <f>L381</f>
        <v>0.624</v>
      </c>
      <c r="W381">
        <f>IF(Source!BI218&lt;=1,H377+H378+H379, 0)</f>
        <v>0</v>
      </c>
      <c r="X381">
        <f>IF(Source!BI218=2,H377+H378+H379, 0)</f>
        <v>0</v>
      </c>
      <c r="Y381">
        <f>IF(Source!BI218=3,H377+H378+H379, 0)</f>
        <v>0</v>
      </c>
      <c r="Z381">
        <f>IF(Source!BI218=4,H377+H378+H379, 0)</f>
        <v>16.86</v>
      </c>
    </row>
    <row r="382" spans="1:26" ht="60" x14ac:dyDescent="0.2">
      <c r="A382" s="23">
        <v>52</v>
      </c>
      <c r="B382" s="63" t="s">
        <v>442</v>
      </c>
      <c r="C382" s="23" t="str">
        <f>Source!G219</f>
        <v>Устройство АВР: со схемой восстановления напряжения</v>
      </c>
      <c r="D382" s="48" t="str">
        <f>Source!H219</f>
        <v>ШТ</v>
      </c>
      <c r="E382" s="24">
        <f>Source!I219</f>
        <v>1</v>
      </c>
      <c r="F382" s="28">
        <f>Source!AL219+Source!AM219+Source!AO219</f>
        <v>264.97000000000003</v>
      </c>
      <c r="G382" s="35"/>
      <c r="H382" s="28"/>
      <c r="I382" s="35" t="str">
        <f>Source!BO219</f>
        <v/>
      </c>
      <c r="J382" s="35"/>
      <c r="K382" s="28"/>
      <c r="L382" s="49"/>
      <c r="S382">
        <f>ROUND((Source!FX219/100)*((ROUND(Source!AF219*Source!I219, 2)+ROUND(Source!AE219*Source!I219, 2))), 2)</f>
        <v>254.9</v>
      </c>
      <c r="T382">
        <f>Source!X219</f>
        <v>13173.29</v>
      </c>
      <c r="U382">
        <f>ROUND((Source!FY219/100)*((ROUND(Source!AF219*Source!I219, 2)+ROUND(Source!AE219*Source!I219, 2))), 2)</f>
        <v>124.01</v>
      </c>
      <c r="V382">
        <f>Source!Y219</f>
        <v>6408.63</v>
      </c>
    </row>
    <row r="383" spans="1:26" ht="14.25" x14ac:dyDescent="0.2">
      <c r="A383" s="23"/>
      <c r="B383" s="63"/>
      <c r="C383" s="23" t="s">
        <v>415</v>
      </c>
      <c r="D383" s="48"/>
      <c r="E383" s="24"/>
      <c r="F383" s="28">
        <f>Source!AO219</f>
        <v>264.97000000000003</v>
      </c>
      <c r="G383" s="35" t="str">
        <f>Source!DG219</f>
        <v>*1,3</v>
      </c>
      <c r="H383" s="28">
        <f>ROUND(Source!AF219*Source!I219, 2)</f>
        <v>344.46</v>
      </c>
      <c r="I383" s="35"/>
      <c r="J383" s="35">
        <f>IF(Source!BA219&lt;&gt; 0, Source!BA219, 1)</f>
        <v>51.68</v>
      </c>
      <c r="K383" s="28">
        <f>Source!S219</f>
        <v>17801.740000000002</v>
      </c>
      <c r="L383" s="49"/>
      <c r="R383">
        <f>H383</f>
        <v>344.46</v>
      </c>
    </row>
    <row r="384" spans="1:26" ht="14.25" x14ac:dyDescent="0.2">
      <c r="A384" s="23"/>
      <c r="B384" s="63"/>
      <c r="C384" s="23" t="s">
        <v>416</v>
      </c>
      <c r="D384" s="48" t="s">
        <v>388</v>
      </c>
      <c r="E384" s="24">
        <f>Source!BZ219</f>
        <v>74</v>
      </c>
      <c r="F384" s="57"/>
      <c r="G384" s="35"/>
      <c r="H384" s="28">
        <f>SUM(S382:S386)</f>
        <v>254.9</v>
      </c>
      <c r="I384" s="50"/>
      <c r="J384" s="36">
        <f>Source!AT219</f>
        <v>74</v>
      </c>
      <c r="K384" s="28">
        <f>SUM(T382:T386)</f>
        <v>13173.29</v>
      </c>
      <c r="L384" s="49"/>
    </row>
    <row r="385" spans="1:32" ht="14.25" x14ac:dyDescent="0.2">
      <c r="A385" s="23"/>
      <c r="B385" s="63"/>
      <c r="C385" s="23" t="s">
        <v>417</v>
      </c>
      <c r="D385" s="48" t="s">
        <v>388</v>
      </c>
      <c r="E385" s="24">
        <f>Source!CA219</f>
        <v>36</v>
      </c>
      <c r="F385" s="57"/>
      <c r="G385" s="35"/>
      <c r="H385" s="28">
        <f>SUM(U382:U386)</f>
        <v>124.01</v>
      </c>
      <c r="I385" s="50"/>
      <c r="J385" s="36">
        <f>Source!AU219</f>
        <v>36</v>
      </c>
      <c r="K385" s="28">
        <f>SUM(V382:V386)</f>
        <v>6408.63</v>
      </c>
      <c r="L385" s="49"/>
    </row>
    <row r="386" spans="1:32" ht="14.25" x14ac:dyDescent="0.2">
      <c r="A386" s="26"/>
      <c r="B386" s="64"/>
      <c r="C386" s="26" t="s">
        <v>418</v>
      </c>
      <c r="D386" s="51" t="s">
        <v>419</v>
      </c>
      <c r="E386" s="52">
        <f>Source!AQ219</f>
        <v>20.88</v>
      </c>
      <c r="F386" s="53"/>
      <c r="G386" s="54" t="str">
        <f>Source!DI219</f>
        <v>*1,3</v>
      </c>
      <c r="H386" s="53"/>
      <c r="I386" s="54"/>
      <c r="J386" s="54"/>
      <c r="K386" s="53"/>
      <c r="L386" s="55">
        <f>Source!U219</f>
        <v>27.143999999999998</v>
      </c>
    </row>
    <row r="387" spans="1:32" ht="15" x14ac:dyDescent="0.25">
      <c r="G387" s="85">
        <f>H383+H384+H385</f>
        <v>723.37</v>
      </c>
      <c r="H387" s="85"/>
      <c r="J387" s="85">
        <f>K383+K384+K385</f>
        <v>37383.660000000003</v>
      </c>
      <c r="K387" s="85"/>
      <c r="L387" s="56">
        <f>Source!U219</f>
        <v>27.143999999999998</v>
      </c>
      <c r="O387" s="27">
        <f>G387</f>
        <v>723.37</v>
      </c>
      <c r="P387" s="27">
        <f>J387</f>
        <v>37383.660000000003</v>
      </c>
      <c r="Q387" s="27">
        <f>L387</f>
        <v>27.143999999999998</v>
      </c>
      <c r="W387">
        <f>IF(Source!BI219&lt;=1,H383+H384+H385, 0)</f>
        <v>0</v>
      </c>
      <c r="X387">
        <f>IF(Source!BI219=2,H383+H384+H385, 0)</f>
        <v>0</v>
      </c>
      <c r="Y387">
        <f>IF(Source!BI219=3,H383+H384+H385, 0)</f>
        <v>0</v>
      </c>
      <c r="Z387">
        <f>IF(Source!BI219=4,H383+H384+H385, 0)</f>
        <v>723.37</v>
      </c>
    </row>
    <row r="389" spans="1:32" ht="30" x14ac:dyDescent="0.25">
      <c r="A389" s="89" t="str">
        <f>CONCATENATE("Итого по разделу: ",IF(Source!G221&lt;&gt;"Новый раздел", Source!G221, ""))</f>
        <v>Итого по разделу: Раздел: Пусконаладочные работы "вхолостую"  шкафа АИИСКУЭ</v>
      </c>
      <c r="B389" s="89"/>
      <c r="C389" s="89"/>
      <c r="D389" s="89"/>
      <c r="E389" s="89"/>
      <c r="F389" s="89"/>
      <c r="G389" s="88">
        <f>SUM(O363:O388)</f>
        <v>3568.4</v>
      </c>
      <c r="H389" s="88"/>
      <c r="I389" s="46"/>
      <c r="J389" s="88">
        <f>SUM(P363:P388)</f>
        <v>184415.46000000002</v>
      </c>
      <c r="K389" s="88"/>
      <c r="L389" s="56">
        <f>SUM(Q363:Q388)</f>
        <v>148.25200000000001</v>
      </c>
      <c r="AF389" s="47" t="str">
        <f>CONCATENATE("Итого по разделу: ",IF(Source!G221&lt;&gt;"Новый раздел", Source!G221, ""))</f>
        <v>Итого по разделу: Раздел: Пусконаладочные работы "вхолостую"  шкафа АИИСКУЭ</v>
      </c>
    </row>
    <row r="393" spans="1:32" ht="16.5" x14ac:dyDescent="0.25">
      <c r="A393" s="86" t="str">
        <f>CONCATENATE("Раздел: ",IF(Source!G251&lt;&gt;"Новый раздел", Source!G251, ""))</f>
        <v>Раздел: Раздел: Пусконаладочные работы "вхолостую" заземления</v>
      </c>
      <c r="B393" s="86"/>
      <c r="C393" s="86"/>
      <c r="D393" s="86"/>
      <c r="E393" s="86"/>
      <c r="F393" s="86"/>
      <c r="G393" s="86"/>
      <c r="H393" s="86"/>
      <c r="I393" s="86"/>
      <c r="J393" s="86"/>
      <c r="K393" s="86"/>
      <c r="L393" s="86"/>
    </row>
    <row r="394" spans="1:32" ht="60" x14ac:dyDescent="0.2">
      <c r="A394" s="23">
        <v>53</v>
      </c>
      <c r="B394" s="63" t="s">
        <v>464</v>
      </c>
      <c r="C394" s="23" t="str">
        <f>Source!G255</f>
        <v>Измерение сопротивления растеканию тока: заземлителя</v>
      </c>
      <c r="D394" s="48" t="str">
        <f>Source!H255</f>
        <v>измерение</v>
      </c>
      <c r="E394" s="24">
        <f>Source!I255</f>
        <v>26</v>
      </c>
      <c r="F394" s="28">
        <f>Source!AL255+Source!AM255+Source!AO255</f>
        <v>12.81</v>
      </c>
      <c r="G394" s="35"/>
      <c r="H394" s="28"/>
      <c r="I394" s="35" t="str">
        <f>Source!BO255</f>
        <v/>
      </c>
      <c r="J394" s="35"/>
      <c r="K394" s="28"/>
      <c r="L394" s="49"/>
      <c r="S394">
        <f>ROUND((Source!FX255/100)*((ROUND(Source!AF255*Source!I255, 2)+ROUND(Source!AE255*Source!I255, 2))), 2)</f>
        <v>320.41000000000003</v>
      </c>
      <c r="T394">
        <f>Source!X255</f>
        <v>16558.46</v>
      </c>
      <c r="U394">
        <f>ROUND((Source!FY255/100)*((ROUND(Source!AF255*Source!I255, 2)+ROUND(Source!AE255*Source!I255, 2))), 2)</f>
        <v>155.87</v>
      </c>
      <c r="V394">
        <f>Source!Y255</f>
        <v>8055.47</v>
      </c>
    </row>
    <row r="395" spans="1:32" ht="14.25" x14ac:dyDescent="0.2">
      <c r="A395" s="23"/>
      <c r="B395" s="63"/>
      <c r="C395" s="23" t="s">
        <v>415</v>
      </c>
      <c r="D395" s="48"/>
      <c r="E395" s="24"/>
      <c r="F395" s="28">
        <f>Source!AO255</f>
        <v>12.81</v>
      </c>
      <c r="G395" s="35" t="str">
        <f>Source!DG255</f>
        <v>*1,3</v>
      </c>
      <c r="H395" s="28">
        <f>ROUND(Source!AF255*Source!I255, 2)</f>
        <v>432.98</v>
      </c>
      <c r="I395" s="35"/>
      <c r="J395" s="35">
        <f>IF(Source!BA255&lt;&gt; 0, Source!BA255, 1)</f>
        <v>51.68</v>
      </c>
      <c r="K395" s="28">
        <f>Source!S255</f>
        <v>22376.3</v>
      </c>
      <c r="L395" s="49"/>
      <c r="R395">
        <f>H395</f>
        <v>432.98</v>
      </c>
    </row>
    <row r="396" spans="1:32" ht="14.25" x14ac:dyDescent="0.2">
      <c r="A396" s="23"/>
      <c r="B396" s="63"/>
      <c r="C396" s="23" t="s">
        <v>416</v>
      </c>
      <c r="D396" s="48" t="s">
        <v>388</v>
      </c>
      <c r="E396" s="24">
        <f>Source!BZ255</f>
        <v>74</v>
      </c>
      <c r="F396" s="57"/>
      <c r="G396" s="35"/>
      <c r="H396" s="28">
        <f>SUM(S394:S398)</f>
        <v>320.41000000000003</v>
      </c>
      <c r="I396" s="50"/>
      <c r="J396" s="36">
        <f>Source!AT255</f>
        <v>74</v>
      </c>
      <c r="K396" s="28">
        <f>SUM(T394:T398)</f>
        <v>16558.46</v>
      </c>
      <c r="L396" s="49"/>
    </row>
    <row r="397" spans="1:32" ht="14.25" x14ac:dyDescent="0.2">
      <c r="A397" s="23"/>
      <c r="B397" s="63"/>
      <c r="C397" s="23" t="s">
        <v>417</v>
      </c>
      <c r="D397" s="48" t="s">
        <v>388</v>
      </c>
      <c r="E397" s="24">
        <f>Source!CA255</f>
        <v>36</v>
      </c>
      <c r="F397" s="57"/>
      <c r="G397" s="35"/>
      <c r="H397" s="28">
        <f>SUM(U394:U398)</f>
        <v>155.87</v>
      </c>
      <c r="I397" s="50"/>
      <c r="J397" s="36">
        <f>Source!AU255</f>
        <v>36</v>
      </c>
      <c r="K397" s="28">
        <f>SUM(V394:V398)</f>
        <v>8055.47</v>
      </c>
      <c r="L397" s="49"/>
    </row>
    <row r="398" spans="1:32" ht="14.25" x14ac:dyDescent="0.2">
      <c r="A398" s="26"/>
      <c r="B398" s="64"/>
      <c r="C398" s="26" t="s">
        <v>418</v>
      </c>
      <c r="D398" s="51" t="s">
        <v>419</v>
      </c>
      <c r="E398" s="52">
        <f>Source!AQ255</f>
        <v>1</v>
      </c>
      <c r="F398" s="53"/>
      <c r="G398" s="54" t="str">
        <f>Source!DI255</f>
        <v>*1,3</v>
      </c>
      <c r="H398" s="53"/>
      <c r="I398" s="54"/>
      <c r="J398" s="54"/>
      <c r="K398" s="53"/>
      <c r="L398" s="55">
        <f>Source!U255</f>
        <v>33.799999999999997</v>
      </c>
    </row>
    <row r="399" spans="1:32" ht="15" x14ac:dyDescent="0.25">
      <c r="G399" s="85">
        <f>H395+H396+H397</f>
        <v>909.2600000000001</v>
      </c>
      <c r="H399" s="85"/>
      <c r="J399" s="85">
        <f>K395+K396+K397</f>
        <v>46990.229999999996</v>
      </c>
      <c r="K399" s="85"/>
      <c r="L399" s="56">
        <f>Source!U255</f>
        <v>33.799999999999997</v>
      </c>
      <c r="O399" s="27">
        <f>G399</f>
        <v>909.2600000000001</v>
      </c>
      <c r="P399" s="27">
        <f>J399</f>
        <v>46990.229999999996</v>
      </c>
      <c r="Q399" s="27">
        <f>L399</f>
        <v>33.799999999999997</v>
      </c>
      <c r="W399">
        <f>IF(Source!BI255&lt;=1,H395+H396+H397, 0)</f>
        <v>0</v>
      </c>
      <c r="X399">
        <f>IF(Source!BI255=2,H395+H396+H397, 0)</f>
        <v>0</v>
      </c>
      <c r="Y399">
        <f>IF(Source!BI255=3,H395+H396+H397, 0)</f>
        <v>0</v>
      </c>
      <c r="Z399">
        <f>IF(Source!BI255=4,H395+H396+H397, 0)</f>
        <v>909.2600000000001</v>
      </c>
    </row>
    <row r="400" spans="1:32" ht="60" x14ac:dyDescent="0.2">
      <c r="A400" s="23">
        <v>54</v>
      </c>
      <c r="B400" s="63" t="s">
        <v>427</v>
      </c>
      <c r="C400" s="23" t="str">
        <f>Source!G256</f>
        <v>Проверка наличия цепи между заземлителями и заземленными элементами</v>
      </c>
      <c r="D400" s="48" t="str">
        <f>Source!H256</f>
        <v>100 измерений</v>
      </c>
      <c r="E400" s="24">
        <f>Source!I256</f>
        <v>0.26</v>
      </c>
      <c r="F400" s="28">
        <f>Source!AL256+Source!AM256+Source!AO256</f>
        <v>165.95</v>
      </c>
      <c r="G400" s="35"/>
      <c r="H400" s="28"/>
      <c r="I400" s="35" t="str">
        <f>Source!BO256</f>
        <v/>
      </c>
      <c r="J400" s="35"/>
      <c r="K400" s="28"/>
      <c r="L400" s="49"/>
      <c r="S400">
        <f>ROUND((Source!FX256/100)*((ROUND(Source!AF256*Source!I256, 2)+ROUND(Source!AE256*Source!I256, 2))), 2)</f>
        <v>41.51</v>
      </c>
      <c r="T400">
        <f>Source!X256</f>
        <v>2145.1</v>
      </c>
      <c r="U400">
        <f>ROUND((Source!FY256/100)*((ROUND(Source!AF256*Source!I256, 2)+ROUND(Source!AE256*Source!I256, 2))), 2)</f>
        <v>20.190000000000001</v>
      </c>
      <c r="V400">
        <f>Source!Y256</f>
        <v>1043.56</v>
      </c>
    </row>
    <row r="401" spans="1:26" ht="14.25" x14ac:dyDescent="0.2">
      <c r="A401" s="23"/>
      <c r="B401" s="63"/>
      <c r="C401" s="23" t="s">
        <v>415</v>
      </c>
      <c r="D401" s="48"/>
      <c r="E401" s="24"/>
      <c r="F401" s="28">
        <f>Source!AO256</f>
        <v>165.95</v>
      </c>
      <c r="G401" s="35" t="str">
        <f>Source!DG256</f>
        <v>*1,3</v>
      </c>
      <c r="H401" s="28">
        <f>ROUND(Source!AF256*Source!I256, 2)</f>
        <v>56.09</v>
      </c>
      <c r="I401" s="35"/>
      <c r="J401" s="35">
        <f>IF(Source!BA256&lt;&gt; 0, Source!BA256, 1)</f>
        <v>51.68</v>
      </c>
      <c r="K401" s="28">
        <f>Source!S256</f>
        <v>2898.79</v>
      </c>
      <c r="L401" s="49"/>
      <c r="R401">
        <f>H401</f>
        <v>56.09</v>
      </c>
    </row>
    <row r="402" spans="1:26" ht="14.25" x14ac:dyDescent="0.2">
      <c r="A402" s="23"/>
      <c r="B402" s="63"/>
      <c r="C402" s="23" t="s">
        <v>416</v>
      </c>
      <c r="D402" s="48" t="s">
        <v>388</v>
      </c>
      <c r="E402" s="24">
        <f>Source!BZ256</f>
        <v>74</v>
      </c>
      <c r="F402" s="57"/>
      <c r="G402" s="35"/>
      <c r="H402" s="28">
        <f>SUM(S400:S404)</f>
        <v>41.51</v>
      </c>
      <c r="I402" s="50"/>
      <c r="J402" s="36">
        <f>Source!AT256</f>
        <v>74</v>
      </c>
      <c r="K402" s="28">
        <f>SUM(T400:T404)</f>
        <v>2145.1</v>
      </c>
      <c r="L402" s="49"/>
    </row>
    <row r="403" spans="1:26" ht="14.25" x14ac:dyDescent="0.2">
      <c r="A403" s="23"/>
      <c r="B403" s="63"/>
      <c r="C403" s="23" t="s">
        <v>417</v>
      </c>
      <c r="D403" s="48" t="s">
        <v>388</v>
      </c>
      <c r="E403" s="24">
        <f>Source!CA256</f>
        <v>36</v>
      </c>
      <c r="F403" s="57"/>
      <c r="G403" s="35"/>
      <c r="H403" s="28">
        <f>SUM(U400:U404)</f>
        <v>20.190000000000001</v>
      </c>
      <c r="I403" s="50"/>
      <c r="J403" s="36">
        <f>Source!AU256</f>
        <v>36</v>
      </c>
      <c r="K403" s="28">
        <f>SUM(V400:V404)</f>
        <v>1043.56</v>
      </c>
      <c r="L403" s="49"/>
    </row>
    <row r="404" spans="1:26" ht="14.25" x14ac:dyDescent="0.2">
      <c r="A404" s="26"/>
      <c r="B404" s="64"/>
      <c r="C404" s="26" t="s">
        <v>418</v>
      </c>
      <c r="D404" s="51" t="s">
        <v>419</v>
      </c>
      <c r="E404" s="52">
        <f>Source!AQ256</f>
        <v>12.96</v>
      </c>
      <c r="F404" s="53"/>
      <c r="G404" s="54" t="str">
        <f>Source!DI256</f>
        <v>*1,3</v>
      </c>
      <c r="H404" s="53"/>
      <c r="I404" s="54"/>
      <c r="J404" s="54"/>
      <c r="K404" s="53"/>
      <c r="L404" s="55">
        <f>Source!U256</f>
        <v>4.3804800000000004</v>
      </c>
    </row>
    <row r="405" spans="1:26" ht="15" x14ac:dyDescent="0.25">
      <c r="G405" s="85">
        <f>H401+H402+H403</f>
        <v>117.78999999999999</v>
      </c>
      <c r="H405" s="85"/>
      <c r="J405" s="85">
        <f>K401+K402+K403</f>
        <v>6087.4499999999989</v>
      </c>
      <c r="K405" s="85"/>
      <c r="L405" s="56">
        <f>Source!U256</f>
        <v>4.3804800000000004</v>
      </c>
      <c r="O405" s="27">
        <f>G405</f>
        <v>117.78999999999999</v>
      </c>
      <c r="P405" s="27">
        <f>J405</f>
        <v>6087.4499999999989</v>
      </c>
      <c r="Q405" s="27">
        <f>L405</f>
        <v>4.3804800000000004</v>
      </c>
      <c r="W405">
        <f>IF(Source!BI256&lt;=1,H401+H402+H403, 0)</f>
        <v>0</v>
      </c>
      <c r="X405">
        <f>IF(Source!BI256=2,H401+H402+H403, 0)</f>
        <v>0</v>
      </c>
      <c r="Y405">
        <f>IF(Source!BI256=3,H401+H402+H403, 0)</f>
        <v>0</v>
      </c>
      <c r="Z405">
        <f>IF(Source!BI256=4,H401+H402+H403, 0)</f>
        <v>117.78999999999999</v>
      </c>
    </row>
    <row r="406" spans="1:26" ht="60" x14ac:dyDescent="0.2">
      <c r="A406" s="23">
        <v>55</v>
      </c>
      <c r="B406" s="63" t="s">
        <v>465</v>
      </c>
      <c r="C406" s="23" t="str">
        <f>Source!G257</f>
        <v>Определение удельного сопротивления грунта</v>
      </c>
      <c r="D406" s="48" t="str">
        <f>Source!H257</f>
        <v>измерение</v>
      </c>
      <c r="E406" s="24">
        <f>Source!I257</f>
        <v>1</v>
      </c>
      <c r="F406" s="28">
        <f>Source!AL257+Source!AM257+Source!AO257</f>
        <v>41.49</v>
      </c>
      <c r="G406" s="35"/>
      <c r="H406" s="28"/>
      <c r="I406" s="35" t="str">
        <f>Source!BO257</f>
        <v/>
      </c>
      <c r="J406" s="35"/>
      <c r="K406" s="28"/>
      <c r="L406" s="49"/>
      <c r="S406">
        <f>ROUND((Source!FX257/100)*((ROUND(Source!AF257*Source!I257, 2)+ROUND(Source!AE257*Source!I257, 2))), 2)</f>
        <v>39.92</v>
      </c>
      <c r="T406">
        <f>Source!X257</f>
        <v>2062.7199999999998</v>
      </c>
      <c r="U406">
        <f>ROUND((Source!FY257/100)*((ROUND(Source!AF257*Source!I257, 2)+ROUND(Source!AE257*Source!I257, 2))), 2)</f>
        <v>19.420000000000002</v>
      </c>
      <c r="V406">
        <f>Source!Y257</f>
        <v>1003.49</v>
      </c>
    </row>
    <row r="407" spans="1:26" ht="14.25" x14ac:dyDescent="0.2">
      <c r="A407" s="23"/>
      <c r="B407" s="63"/>
      <c r="C407" s="23" t="s">
        <v>415</v>
      </c>
      <c r="D407" s="48"/>
      <c r="E407" s="24"/>
      <c r="F407" s="28">
        <f>Source!AO257</f>
        <v>41.49</v>
      </c>
      <c r="G407" s="35" t="str">
        <f>Source!DG257</f>
        <v>*1,3</v>
      </c>
      <c r="H407" s="28">
        <f>ROUND(Source!AF257*Source!I257, 2)</f>
        <v>53.94</v>
      </c>
      <c r="I407" s="35"/>
      <c r="J407" s="35">
        <f>IF(Source!BA257&lt;&gt; 0, Source!BA257, 1)</f>
        <v>51.68</v>
      </c>
      <c r="K407" s="28">
        <f>Source!S257</f>
        <v>2787.46</v>
      </c>
      <c r="L407" s="49"/>
      <c r="R407">
        <f>H407</f>
        <v>53.94</v>
      </c>
    </row>
    <row r="408" spans="1:26" ht="14.25" x14ac:dyDescent="0.2">
      <c r="A408" s="23"/>
      <c r="B408" s="63"/>
      <c r="C408" s="23" t="s">
        <v>416</v>
      </c>
      <c r="D408" s="48" t="s">
        <v>388</v>
      </c>
      <c r="E408" s="24">
        <f>Source!BZ257</f>
        <v>74</v>
      </c>
      <c r="F408" s="57"/>
      <c r="G408" s="35"/>
      <c r="H408" s="28">
        <f>SUM(S406:S410)</f>
        <v>39.92</v>
      </c>
      <c r="I408" s="50"/>
      <c r="J408" s="36">
        <f>Source!AT257</f>
        <v>74</v>
      </c>
      <c r="K408" s="28">
        <f>SUM(T406:T410)</f>
        <v>2062.7199999999998</v>
      </c>
      <c r="L408" s="49"/>
    </row>
    <row r="409" spans="1:26" ht="14.25" x14ac:dyDescent="0.2">
      <c r="A409" s="23"/>
      <c r="B409" s="63"/>
      <c r="C409" s="23" t="s">
        <v>417</v>
      </c>
      <c r="D409" s="48" t="s">
        <v>388</v>
      </c>
      <c r="E409" s="24">
        <f>Source!CA257</f>
        <v>36</v>
      </c>
      <c r="F409" s="57"/>
      <c r="G409" s="35"/>
      <c r="H409" s="28">
        <f>SUM(U406:U410)</f>
        <v>19.420000000000002</v>
      </c>
      <c r="I409" s="50"/>
      <c r="J409" s="36">
        <f>Source!AU257</f>
        <v>36</v>
      </c>
      <c r="K409" s="28">
        <f>SUM(V406:V410)</f>
        <v>1003.49</v>
      </c>
      <c r="L409" s="49"/>
    </row>
    <row r="410" spans="1:26" ht="14.25" x14ac:dyDescent="0.2">
      <c r="A410" s="26"/>
      <c r="B410" s="64"/>
      <c r="C410" s="26" t="s">
        <v>418</v>
      </c>
      <c r="D410" s="51" t="s">
        <v>419</v>
      </c>
      <c r="E410" s="52">
        <f>Source!AQ257</f>
        <v>3.24</v>
      </c>
      <c r="F410" s="53"/>
      <c r="G410" s="54" t="str">
        <f>Source!DI257</f>
        <v>*1,3</v>
      </c>
      <c r="H410" s="53"/>
      <c r="I410" s="54"/>
      <c r="J410" s="54"/>
      <c r="K410" s="53"/>
      <c r="L410" s="55">
        <f>Source!U257</f>
        <v>4.2119999999999997</v>
      </c>
    </row>
    <row r="411" spans="1:26" ht="15" x14ac:dyDescent="0.25">
      <c r="G411" s="85">
        <f>H407+H408+H409</f>
        <v>113.28</v>
      </c>
      <c r="H411" s="85"/>
      <c r="J411" s="85">
        <f>K407+K408+K409</f>
        <v>5853.67</v>
      </c>
      <c r="K411" s="85"/>
      <c r="L411" s="56">
        <f>Source!U257</f>
        <v>4.2119999999999997</v>
      </c>
      <c r="O411" s="27">
        <f>G411</f>
        <v>113.28</v>
      </c>
      <c r="P411" s="27">
        <f>J411</f>
        <v>5853.67</v>
      </c>
      <c r="Q411" s="27">
        <f>L411</f>
        <v>4.2119999999999997</v>
      </c>
      <c r="W411">
        <f>IF(Source!BI257&lt;=1,H407+H408+H409, 0)</f>
        <v>0</v>
      </c>
      <c r="X411">
        <f>IF(Source!BI257=2,H407+H408+H409, 0)</f>
        <v>0</v>
      </c>
      <c r="Y411">
        <f>IF(Source!BI257=3,H407+H408+H409, 0)</f>
        <v>0</v>
      </c>
      <c r="Z411">
        <f>IF(Source!BI257=4,H407+H408+H409, 0)</f>
        <v>113.28</v>
      </c>
    </row>
    <row r="412" spans="1:26" ht="60" x14ac:dyDescent="0.2">
      <c r="A412" s="23">
        <v>56</v>
      </c>
      <c r="B412" s="63" t="s">
        <v>436</v>
      </c>
      <c r="C412" s="23" t="str">
        <f>Source!G258</f>
        <v>Максимальная токовая защита от замыканий на "землю" с работой на сигнал</v>
      </c>
      <c r="D412" s="48" t="str">
        <f>Source!H258</f>
        <v>КОМПЛ</v>
      </c>
      <c r="E412" s="24">
        <f>Source!I258</f>
        <v>26</v>
      </c>
      <c r="F412" s="28">
        <f>Source!AL258+Source!AM258+Source!AO258</f>
        <v>27.24</v>
      </c>
      <c r="G412" s="35"/>
      <c r="H412" s="28"/>
      <c r="I412" s="35" t="str">
        <f>Source!BO258</f>
        <v/>
      </c>
      <c r="J412" s="35"/>
      <c r="K412" s="28"/>
      <c r="L412" s="49"/>
      <c r="S412">
        <f>ROUND((Source!FX258/100)*((ROUND(Source!AF258*Source!I258, 2)+ROUND(Source!AE258*Source!I258, 2))), 2)</f>
        <v>681.33</v>
      </c>
      <c r="T412">
        <f>Source!X258</f>
        <v>35210.980000000003</v>
      </c>
      <c r="U412">
        <f>ROUND((Source!FY258/100)*((ROUND(Source!AF258*Source!I258, 2)+ROUND(Source!AE258*Source!I258, 2))), 2)</f>
        <v>331.46</v>
      </c>
      <c r="V412">
        <f>Source!Y258</f>
        <v>17129.66</v>
      </c>
    </row>
    <row r="413" spans="1:26" ht="14.25" x14ac:dyDescent="0.2">
      <c r="A413" s="23"/>
      <c r="B413" s="63"/>
      <c r="C413" s="23" t="s">
        <v>415</v>
      </c>
      <c r="D413" s="48"/>
      <c r="E413" s="24"/>
      <c r="F413" s="28">
        <f>Source!AO258</f>
        <v>27.24</v>
      </c>
      <c r="G413" s="35" t="str">
        <f>Source!DG258</f>
        <v>*1,3</v>
      </c>
      <c r="H413" s="28">
        <f>ROUND(Source!AF258*Source!I258, 2)</f>
        <v>920.71</v>
      </c>
      <c r="I413" s="35"/>
      <c r="J413" s="35">
        <f>IF(Source!BA258&lt;&gt; 0, Source!BA258, 1)</f>
        <v>51.68</v>
      </c>
      <c r="K413" s="28">
        <f>Source!S258</f>
        <v>47582.400000000001</v>
      </c>
      <c r="L413" s="49"/>
      <c r="R413">
        <f>H413</f>
        <v>920.71</v>
      </c>
    </row>
    <row r="414" spans="1:26" ht="14.25" x14ac:dyDescent="0.2">
      <c r="A414" s="23"/>
      <c r="B414" s="63"/>
      <c r="C414" s="23" t="s">
        <v>416</v>
      </c>
      <c r="D414" s="48" t="s">
        <v>388</v>
      </c>
      <c r="E414" s="24">
        <f>Source!BZ258</f>
        <v>74</v>
      </c>
      <c r="F414" s="57"/>
      <c r="G414" s="35"/>
      <c r="H414" s="28">
        <f>SUM(S412:S416)</f>
        <v>681.33</v>
      </c>
      <c r="I414" s="50"/>
      <c r="J414" s="36">
        <f>Source!AT258</f>
        <v>74</v>
      </c>
      <c r="K414" s="28">
        <f>SUM(T412:T416)</f>
        <v>35210.980000000003</v>
      </c>
      <c r="L414" s="49"/>
    </row>
    <row r="415" spans="1:26" ht="14.25" x14ac:dyDescent="0.2">
      <c r="A415" s="23"/>
      <c r="B415" s="63"/>
      <c r="C415" s="23" t="s">
        <v>417</v>
      </c>
      <c r="D415" s="48" t="s">
        <v>388</v>
      </c>
      <c r="E415" s="24">
        <f>Source!CA258</f>
        <v>36</v>
      </c>
      <c r="F415" s="57"/>
      <c r="G415" s="35"/>
      <c r="H415" s="28">
        <f>SUM(U412:U416)</f>
        <v>331.46</v>
      </c>
      <c r="I415" s="50"/>
      <c r="J415" s="36">
        <f>Source!AU258</f>
        <v>36</v>
      </c>
      <c r="K415" s="28">
        <f>SUM(V412:V416)</f>
        <v>17129.66</v>
      </c>
      <c r="L415" s="49"/>
    </row>
    <row r="416" spans="1:26" ht="14.25" x14ac:dyDescent="0.2">
      <c r="A416" s="26"/>
      <c r="B416" s="64"/>
      <c r="C416" s="26" t="s">
        <v>418</v>
      </c>
      <c r="D416" s="51" t="s">
        <v>419</v>
      </c>
      <c r="E416" s="52">
        <f>Source!AQ258</f>
        <v>2.16</v>
      </c>
      <c r="F416" s="53"/>
      <c r="G416" s="54" t="str">
        <f>Source!DI258</f>
        <v>*1,3</v>
      </c>
      <c r="H416" s="53"/>
      <c r="I416" s="54"/>
      <c r="J416" s="54"/>
      <c r="K416" s="53"/>
      <c r="L416" s="55">
        <f>Source!U258</f>
        <v>73.007999999999996</v>
      </c>
    </row>
    <row r="417" spans="1:32" ht="15" x14ac:dyDescent="0.25">
      <c r="G417" s="85">
        <f>H413+H414+H415</f>
        <v>1933.5</v>
      </c>
      <c r="H417" s="85"/>
      <c r="J417" s="85">
        <f>K413+K414+K415</f>
        <v>99923.040000000008</v>
      </c>
      <c r="K417" s="85"/>
      <c r="L417" s="56">
        <f>Source!U258</f>
        <v>73.007999999999996</v>
      </c>
      <c r="O417" s="27">
        <f>G417</f>
        <v>1933.5</v>
      </c>
      <c r="P417" s="27">
        <f>J417</f>
        <v>99923.040000000008</v>
      </c>
      <c r="Q417" s="27">
        <f>L417</f>
        <v>73.007999999999996</v>
      </c>
      <c r="W417">
        <f>IF(Source!BI258&lt;=1,H413+H414+H415, 0)</f>
        <v>0</v>
      </c>
      <c r="X417">
        <f>IF(Source!BI258=2,H413+H414+H415, 0)</f>
        <v>0</v>
      </c>
      <c r="Y417">
        <f>IF(Source!BI258=3,H413+H414+H415, 0)</f>
        <v>0</v>
      </c>
      <c r="Z417">
        <f>IF(Source!BI258=4,H413+H414+H415, 0)</f>
        <v>1933.5</v>
      </c>
    </row>
    <row r="419" spans="1:32" ht="15" x14ac:dyDescent="0.25">
      <c r="A419" s="89" t="str">
        <f>CONCATENATE("Итого по разделу: ",IF(Source!G260&lt;&gt;"Новый раздел", Source!G260, ""))</f>
        <v>Итого по разделу: Раздел: Пусконаладочные работы "вхолостую" заземления</v>
      </c>
      <c r="B419" s="89"/>
      <c r="C419" s="89"/>
      <c r="D419" s="89"/>
      <c r="E419" s="89"/>
      <c r="F419" s="89"/>
      <c r="G419" s="88">
        <f>SUM(O393:O418)</f>
        <v>3073.83</v>
      </c>
      <c r="H419" s="88"/>
      <c r="I419" s="46"/>
      <c r="J419" s="88">
        <f>SUM(P393:P418)</f>
        <v>158854.39000000001</v>
      </c>
      <c r="K419" s="88"/>
      <c r="L419" s="56">
        <f>SUM(Q393:Q418)</f>
        <v>115.40047999999999</v>
      </c>
      <c r="AF419" s="47" t="str">
        <f>CONCATENATE("Итого по разделу: ",IF(Source!G260&lt;&gt;"Новый раздел", Source!G260, ""))</f>
        <v>Итого по разделу: Раздел: Пусконаладочные работы "вхолостую" заземления</v>
      </c>
    </row>
    <row r="421" spans="1:32" ht="15" x14ac:dyDescent="0.25">
      <c r="A421" s="89" t="str">
        <f>CONCATENATE("Итого по локальной смете: ",IF(Source!G290&lt;&gt;"Новая локальная смета", Source!G290, ""))</f>
        <v xml:space="preserve">Итого по локальной смете: </v>
      </c>
      <c r="B421" s="89"/>
      <c r="C421" s="89"/>
      <c r="D421" s="89"/>
      <c r="E421" s="89"/>
      <c r="F421" s="89"/>
      <c r="G421" s="88">
        <f>SUM(O51:O420)</f>
        <v>208698.43999999992</v>
      </c>
      <c r="H421" s="88"/>
      <c r="I421" s="46"/>
      <c r="J421" s="88">
        <f>SUM(P51:P420)</f>
        <v>10785529.979999999</v>
      </c>
      <c r="K421" s="88"/>
      <c r="L421" s="56">
        <f>SUM(Q51:Q420)</f>
        <v>7920.3924800000023</v>
      </c>
    </row>
    <row r="423" spans="1:32" ht="15" x14ac:dyDescent="0.25">
      <c r="C423" s="89" t="s">
        <v>467</v>
      </c>
      <c r="D423" s="89"/>
      <c r="E423" s="89"/>
      <c r="F423" s="89"/>
      <c r="G423" s="89"/>
      <c r="H423" s="89"/>
      <c r="K423" s="69">
        <v>8580000</v>
      </c>
      <c r="L423" s="69"/>
    </row>
    <row r="424" spans="1:32" ht="15" x14ac:dyDescent="0.25">
      <c r="C424" s="47"/>
      <c r="D424" s="47"/>
      <c r="E424" s="47"/>
      <c r="F424" s="47"/>
      <c r="G424" s="47"/>
      <c r="H424" s="47"/>
    </row>
    <row r="425" spans="1:32" ht="14.25" x14ac:dyDescent="0.2">
      <c r="C425" s="84" t="s">
        <v>272</v>
      </c>
      <c r="D425" s="84"/>
      <c r="E425" s="84"/>
      <c r="F425" s="84"/>
      <c r="G425" s="84"/>
      <c r="H425" s="84"/>
      <c r="I425" s="84"/>
      <c r="J425" s="80">
        <f>J421+K423</f>
        <v>19365529.979999997</v>
      </c>
      <c r="K425" s="80"/>
    </row>
    <row r="426" spans="1:32" ht="14.25" x14ac:dyDescent="0.2">
      <c r="C426" s="84" t="str">
        <f>Source!H350</f>
        <v>НДС 20%</v>
      </c>
      <c r="D426" s="84"/>
      <c r="E426" s="84"/>
      <c r="F426" s="84"/>
      <c r="G426" s="84"/>
      <c r="H426" s="84"/>
      <c r="I426" s="84"/>
      <c r="J426" s="80">
        <f>J425*0.2</f>
        <v>3873105.9959999993</v>
      </c>
      <c r="K426" s="80"/>
    </row>
    <row r="427" spans="1:32" ht="14.25" x14ac:dyDescent="0.2">
      <c r="C427" s="84" t="str">
        <f>Source!H351</f>
        <v>ВСЕГО С НДС</v>
      </c>
      <c r="D427" s="84"/>
      <c r="E427" s="84"/>
      <c r="F427" s="84"/>
      <c r="G427" s="84"/>
      <c r="H427" s="84"/>
      <c r="I427" s="84"/>
      <c r="J427" s="80">
        <f>J425+J426</f>
        <v>23238635.975999996</v>
      </c>
      <c r="K427" s="80"/>
    </row>
    <row r="430" spans="1:32" ht="14.25" hidden="1" x14ac:dyDescent="0.2">
      <c r="A430" s="45" t="s">
        <v>420</v>
      </c>
      <c r="B430" s="68"/>
      <c r="C430" s="24" t="s">
        <v>421</v>
      </c>
      <c r="D430" s="44"/>
      <c r="E430" s="44"/>
      <c r="F430" s="44"/>
      <c r="G430" s="44"/>
      <c r="H430" s="44"/>
      <c r="I430" s="20"/>
      <c r="J430" s="24"/>
      <c r="K430" s="20"/>
      <c r="L430" s="20"/>
    </row>
    <row r="431" spans="1:32" ht="14.25" hidden="1" x14ac:dyDescent="0.2">
      <c r="A431" s="20"/>
      <c r="C431" s="24"/>
      <c r="D431" s="87" t="s">
        <v>389</v>
      </c>
      <c r="E431" s="87"/>
      <c r="F431" s="87"/>
      <c r="G431" s="87"/>
      <c r="H431" s="87"/>
      <c r="I431" s="20"/>
      <c r="J431" s="24"/>
      <c r="K431" s="20"/>
      <c r="L431" s="20"/>
    </row>
    <row r="432" spans="1:32" ht="14.25" hidden="1" x14ac:dyDescent="0.2">
      <c r="A432" s="20"/>
      <c r="C432" s="24"/>
      <c r="D432" s="20"/>
      <c r="E432" s="20"/>
      <c r="F432" s="20"/>
      <c r="G432" s="20"/>
      <c r="H432" s="20"/>
      <c r="I432" s="20"/>
      <c r="J432" s="24"/>
      <c r="K432" s="20"/>
      <c r="L432" s="20"/>
    </row>
    <row r="433" spans="1:12" ht="14.25" x14ac:dyDescent="0.2">
      <c r="A433" s="45" t="s">
        <v>420</v>
      </c>
      <c r="B433" s="68"/>
      <c r="C433" s="24" t="s">
        <v>422</v>
      </c>
      <c r="D433" s="44" t="str">
        <f>IF(Source!AC12&lt;&gt;"", Source!AC12," ")</f>
        <v xml:space="preserve"> </v>
      </c>
      <c r="E433" s="44"/>
      <c r="F433" s="44"/>
      <c r="G433" s="44"/>
      <c r="H433" s="44"/>
      <c r="I433" s="20" t="str">
        <f>IF(Source!AB12&lt;&gt;"", Source!AB12," ")</f>
        <v xml:space="preserve"> </v>
      </c>
      <c r="J433" s="24"/>
      <c r="K433" s="20"/>
      <c r="L433" s="20"/>
    </row>
    <row r="434" spans="1:12" ht="14.25" x14ac:dyDescent="0.2">
      <c r="A434" s="20"/>
      <c r="C434" s="20"/>
      <c r="D434" s="87" t="s">
        <v>389</v>
      </c>
      <c r="E434" s="87"/>
      <c r="F434" s="87"/>
      <c r="G434" s="87"/>
      <c r="H434" s="87"/>
      <c r="I434" s="20"/>
      <c r="J434" s="20"/>
      <c r="K434" s="20"/>
      <c r="L434" s="20"/>
    </row>
    <row r="435" spans="1:12" ht="14.25" x14ac:dyDescent="0.2">
      <c r="A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</row>
    <row r="436" spans="1:12" ht="14.25" x14ac:dyDescent="0.2">
      <c r="A436" s="20"/>
      <c r="C436" s="24" t="s">
        <v>423</v>
      </c>
      <c r="D436" s="44" t="str">
        <f>IF(Source!AE12&lt;&gt;"", Source!AE12," ")</f>
        <v xml:space="preserve"> </v>
      </c>
      <c r="E436" s="44"/>
      <c r="F436" s="44"/>
      <c r="G436" s="44"/>
      <c r="H436" s="44"/>
      <c r="I436" s="20" t="str">
        <f>IF(Source!AD12&lt;&gt;"", Source!AD12," ")</f>
        <v xml:space="preserve"> </v>
      </c>
      <c r="J436" s="24"/>
      <c r="K436" s="20"/>
      <c r="L436" s="20"/>
    </row>
    <row r="437" spans="1:12" ht="14.25" x14ac:dyDescent="0.2">
      <c r="A437" s="20"/>
      <c r="C437" s="20"/>
      <c r="D437" s="87" t="s">
        <v>389</v>
      </c>
      <c r="E437" s="87"/>
      <c r="F437" s="87"/>
      <c r="G437" s="87"/>
      <c r="H437" s="87"/>
      <c r="I437" s="20"/>
      <c r="J437" s="20"/>
      <c r="K437" s="20"/>
      <c r="L437" s="20"/>
    </row>
  </sheetData>
  <mergeCells count="205">
    <mergeCell ref="C423:H423"/>
    <mergeCell ref="G421:H421"/>
    <mergeCell ref="J421:K421"/>
    <mergeCell ref="A421:F421"/>
    <mergeCell ref="G419:H419"/>
    <mergeCell ref="J419:K419"/>
    <mergeCell ref="J357:K357"/>
    <mergeCell ref="G357:H357"/>
    <mergeCell ref="J351:K351"/>
    <mergeCell ref="G351:H351"/>
    <mergeCell ref="J369:K369"/>
    <mergeCell ref="G369:H369"/>
    <mergeCell ref="A363:L363"/>
    <mergeCell ref="G359:H359"/>
    <mergeCell ref="J359:K359"/>
    <mergeCell ref="A359:F359"/>
    <mergeCell ref="J387:K387"/>
    <mergeCell ref="G387:H387"/>
    <mergeCell ref="J399:K399"/>
    <mergeCell ref="G399:H399"/>
    <mergeCell ref="A393:L393"/>
    <mergeCell ref="G389:H389"/>
    <mergeCell ref="J389:K389"/>
    <mergeCell ref="A389:F389"/>
    <mergeCell ref="A419:F419"/>
    <mergeCell ref="J417:K417"/>
    <mergeCell ref="G417:H417"/>
    <mergeCell ref="J411:K411"/>
    <mergeCell ref="G411:H411"/>
    <mergeCell ref="J405:K405"/>
    <mergeCell ref="G405:H405"/>
    <mergeCell ref="J381:K381"/>
    <mergeCell ref="G381:H381"/>
    <mergeCell ref="J375:K375"/>
    <mergeCell ref="G375:H375"/>
    <mergeCell ref="J297:K297"/>
    <mergeCell ref="G297:H297"/>
    <mergeCell ref="J291:K291"/>
    <mergeCell ref="G291:H291"/>
    <mergeCell ref="J285:K285"/>
    <mergeCell ref="G285:H285"/>
    <mergeCell ref="J315:K315"/>
    <mergeCell ref="G315:H315"/>
    <mergeCell ref="J309:K309"/>
    <mergeCell ref="G309:H309"/>
    <mergeCell ref="J303:K303"/>
    <mergeCell ref="G303:H303"/>
    <mergeCell ref="J339:K339"/>
    <mergeCell ref="G339:H339"/>
    <mergeCell ref="J345:K345"/>
    <mergeCell ref="G345:H345"/>
    <mergeCell ref="J333:K333"/>
    <mergeCell ref="G333:H333"/>
    <mergeCell ref="A327:L327"/>
    <mergeCell ref="G323:H323"/>
    <mergeCell ref="J323:K323"/>
    <mergeCell ref="A323:F323"/>
    <mergeCell ref="J321:K321"/>
    <mergeCell ref="G321:H321"/>
    <mergeCell ref="J255:K255"/>
    <mergeCell ref="G255:H255"/>
    <mergeCell ref="G273:H273"/>
    <mergeCell ref="A267:L267"/>
    <mergeCell ref="G263:H263"/>
    <mergeCell ref="J263:K263"/>
    <mergeCell ref="A263:F263"/>
    <mergeCell ref="J261:K261"/>
    <mergeCell ref="G261:H261"/>
    <mergeCell ref="A279:L279"/>
    <mergeCell ref="G275:H275"/>
    <mergeCell ref="J275:K275"/>
    <mergeCell ref="A275:F275"/>
    <mergeCell ref="J273:K273"/>
    <mergeCell ref="J207:K207"/>
    <mergeCell ref="G207:H207"/>
    <mergeCell ref="J201:K201"/>
    <mergeCell ref="G201:H201"/>
    <mergeCell ref="J237:K237"/>
    <mergeCell ref="G237:H237"/>
    <mergeCell ref="J249:K249"/>
    <mergeCell ref="G249:H249"/>
    <mergeCell ref="J243:K243"/>
    <mergeCell ref="G243:H243"/>
    <mergeCell ref="J231:K231"/>
    <mergeCell ref="G231:H231"/>
    <mergeCell ref="J225:K225"/>
    <mergeCell ref="G225:H225"/>
    <mergeCell ref="J219:K219"/>
    <mergeCell ref="G219:H219"/>
    <mergeCell ref="J213:K213"/>
    <mergeCell ref="G213:H213"/>
    <mergeCell ref="J135:K135"/>
    <mergeCell ref="G135:H135"/>
    <mergeCell ref="J129:K129"/>
    <mergeCell ref="G129:H129"/>
    <mergeCell ref="J189:K189"/>
    <mergeCell ref="G189:H189"/>
    <mergeCell ref="J183:K183"/>
    <mergeCell ref="G183:H183"/>
    <mergeCell ref="J177:K177"/>
    <mergeCell ref="J141:K141"/>
    <mergeCell ref="G141:H141"/>
    <mergeCell ref="G159:H159"/>
    <mergeCell ref="J153:K153"/>
    <mergeCell ref="J195:K195"/>
    <mergeCell ref="G195:H195"/>
    <mergeCell ref="D437:H437"/>
    <mergeCell ref="J117:K117"/>
    <mergeCell ref="G117:H117"/>
    <mergeCell ref="J111:K111"/>
    <mergeCell ref="G111:H111"/>
    <mergeCell ref="J105:K105"/>
    <mergeCell ref="G105:H105"/>
    <mergeCell ref="G153:H153"/>
    <mergeCell ref="J147:K147"/>
    <mergeCell ref="G147:H147"/>
    <mergeCell ref="C426:I426"/>
    <mergeCell ref="J426:K426"/>
    <mergeCell ref="C427:I427"/>
    <mergeCell ref="J427:K427"/>
    <mergeCell ref="D431:H431"/>
    <mergeCell ref="D434:H434"/>
    <mergeCell ref="G177:H177"/>
    <mergeCell ref="J171:K171"/>
    <mergeCell ref="G171:H171"/>
    <mergeCell ref="J165:K165"/>
    <mergeCell ref="G165:H165"/>
    <mergeCell ref="J159:K159"/>
    <mergeCell ref="C43:F43"/>
    <mergeCell ref="G43:H43"/>
    <mergeCell ref="I43:J43"/>
    <mergeCell ref="C425:I425"/>
    <mergeCell ref="J425:K425"/>
    <mergeCell ref="J99:K99"/>
    <mergeCell ref="G99:H99"/>
    <mergeCell ref="J93:K93"/>
    <mergeCell ref="G93:H93"/>
    <mergeCell ref="A51:L51"/>
    <mergeCell ref="J69:K69"/>
    <mergeCell ref="G69:H69"/>
    <mergeCell ref="J63:K63"/>
    <mergeCell ref="G63:H63"/>
    <mergeCell ref="J57:K57"/>
    <mergeCell ref="G57:H57"/>
    <mergeCell ref="J87:K87"/>
    <mergeCell ref="G87:H87"/>
    <mergeCell ref="J81:K81"/>
    <mergeCell ref="G81:H81"/>
    <mergeCell ref="J75:K75"/>
    <mergeCell ref="G75:H75"/>
    <mergeCell ref="J123:K123"/>
    <mergeCell ref="G123:H123"/>
    <mergeCell ref="C41:F41"/>
    <mergeCell ref="G41:H41"/>
    <mergeCell ref="I41:J41"/>
    <mergeCell ref="K41:L41"/>
    <mergeCell ref="C42:F42"/>
    <mergeCell ref="G42:H42"/>
    <mergeCell ref="I42:J42"/>
    <mergeCell ref="K42:L42"/>
    <mergeCell ref="C39:F39"/>
    <mergeCell ref="G39:H39"/>
    <mergeCell ref="I39:J39"/>
    <mergeCell ref="K39:L39"/>
    <mergeCell ref="C40:F40"/>
    <mergeCell ref="G40:H40"/>
    <mergeCell ref="I40:J40"/>
    <mergeCell ref="K40:L40"/>
    <mergeCell ref="C37:F37"/>
    <mergeCell ref="G37:H37"/>
    <mergeCell ref="I37:J37"/>
    <mergeCell ref="K37:L37"/>
    <mergeCell ref="C38:F38"/>
    <mergeCell ref="G38:H38"/>
    <mergeCell ref="I38:J38"/>
    <mergeCell ref="K38:L38"/>
    <mergeCell ref="G35:H35"/>
    <mergeCell ref="I35:J35"/>
    <mergeCell ref="C36:F36"/>
    <mergeCell ref="G36:H36"/>
    <mergeCell ref="I36:J36"/>
    <mergeCell ref="K36:L36"/>
    <mergeCell ref="A24:L24"/>
    <mergeCell ref="A26:L26"/>
    <mergeCell ref="A27:L27"/>
    <mergeCell ref="C32:L32"/>
    <mergeCell ref="C33:L33"/>
    <mergeCell ref="A3:E3"/>
    <mergeCell ref="F3:L3"/>
    <mergeCell ref="A5:E5"/>
    <mergeCell ref="F5:L5"/>
    <mergeCell ref="A7:E7"/>
    <mergeCell ref="F7:L7"/>
    <mergeCell ref="A9:E9"/>
    <mergeCell ref="F9:L9"/>
    <mergeCell ref="A11:E11"/>
    <mergeCell ref="F11:L11"/>
    <mergeCell ref="A13:E13"/>
    <mergeCell ref="F13:L13"/>
    <mergeCell ref="A15:E15"/>
    <mergeCell ref="F15:L15"/>
    <mergeCell ref="A18:L18"/>
    <mergeCell ref="A19:L19"/>
    <mergeCell ref="A21:L21"/>
    <mergeCell ref="A22:L22"/>
  </mergeCells>
  <pageMargins left="0.4" right="0.2" top="0.2" bottom="0.4" header="0.2" footer="0.2"/>
  <pageSetup paperSize="9" scale="59" fitToHeight="0" orientation="portrait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86"/>
  <sheetViews>
    <sheetView workbookViewId="0">
      <selection activeCell="A382" sqref="A382:AN382"/>
    </sheetView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38832</v>
      </c>
      <c r="M1">
        <v>11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381</v>
      </c>
      <c r="C12" s="1">
        <v>0</v>
      </c>
      <c r="D12" s="1">
        <f>ROW(A320)</f>
        <v>320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131083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2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403177480</v>
      </c>
      <c r="CI12" s="1" t="s">
        <v>3</v>
      </c>
      <c r="CJ12" s="1" t="s">
        <v>3</v>
      </c>
      <c r="CK12" s="1">
        <v>7</v>
      </c>
      <c r="CL12" s="1"/>
      <c r="CM12" s="1"/>
      <c r="CN12" s="1"/>
      <c r="CO12" s="1"/>
      <c r="CP12" s="1"/>
      <c r="CQ12" s="1" t="s">
        <v>365</v>
      </c>
      <c r="CR12" s="1" t="s">
        <v>12</v>
      </c>
      <c r="CS12" s="1">
        <v>44375</v>
      </c>
      <c r="CT12" s="1">
        <v>382</v>
      </c>
      <c r="CU12" s="1"/>
      <c r="CV12" s="1"/>
      <c r="CW12" s="1"/>
      <c r="CX12" s="1"/>
      <c r="CY12" s="1">
        <v>0</v>
      </c>
      <c r="CZ12" s="1" t="s">
        <v>13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45" x14ac:dyDescent="0.2">
      <c r="A18" s="2">
        <v>52</v>
      </c>
      <c r="B18" s="2">
        <f t="shared" ref="B18:G18" si="0">B320</f>
        <v>381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ТП РП №50 (6кВ) корп. 161.ЭП ПНР</v>
      </c>
      <c r="H18" s="2"/>
      <c r="I18" s="2"/>
      <c r="J18" s="2"/>
      <c r="K18" s="2"/>
      <c r="L18" s="2"/>
      <c r="M18" s="2"/>
      <c r="N18" s="2"/>
      <c r="O18" s="2">
        <f t="shared" ref="O18:AT18" si="1">O320</f>
        <v>5135966.6500000004</v>
      </c>
      <c r="P18" s="2">
        <f t="shared" si="1"/>
        <v>0</v>
      </c>
      <c r="Q18" s="2">
        <f t="shared" si="1"/>
        <v>0</v>
      </c>
      <c r="R18" s="2">
        <f t="shared" si="1"/>
        <v>0</v>
      </c>
      <c r="S18" s="2">
        <f t="shared" si="1"/>
        <v>5135966.6500000004</v>
      </c>
      <c r="T18" s="2">
        <f t="shared" si="1"/>
        <v>0</v>
      </c>
      <c r="U18" s="2">
        <f t="shared" si="1"/>
        <v>7920.3924800000013</v>
      </c>
      <c r="V18" s="2">
        <f t="shared" si="1"/>
        <v>0</v>
      </c>
      <c r="W18" s="2">
        <f t="shared" si="1"/>
        <v>0</v>
      </c>
      <c r="X18" s="2">
        <f t="shared" si="1"/>
        <v>3800615.33</v>
      </c>
      <c r="Y18" s="2">
        <f t="shared" si="1"/>
        <v>1848948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0</v>
      </c>
      <c r="AQ18" s="2">
        <f t="shared" si="1"/>
        <v>0</v>
      </c>
      <c r="AR18" s="2">
        <f t="shared" si="1"/>
        <v>10785529.98</v>
      </c>
      <c r="AS18" s="2">
        <f t="shared" si="1"/>
        <v>0</v>
      </c>
      <c r="AT18" s="2">
        <f t="shared" si="1"/>
        <v>0</v>
      </c>
      <c r="AU18" s="2">
        <f t="shared" ref="AU18:BZ18" si="2">AU320</f>
        <v>10785529.98</v>
      </c>
      <c r="AV18" s="2">
        <f t="shared" si="2"/>
        <v>0</v>
      </c>
      <c r="AW18" s="2">
        <f t="shared" si="2"/>
        <v>0</v>
      </c>
      <c r="AX18" s="2">
        <f t="shared" si="2"/>
        <v>0</v>
      </c>
      <c r="AY18" s="2">
        <f t="shared" si="2"/>
        <v>0</v>
      </c>
      <c r="AZ18" s="2">
        <f t="shared" si="2"/>
        <v>0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2">
        <f t="shared" si="2"/>
        <v>0</v>
      </c>
      <c r="BP18" s="2">
        <f t="shared" si="2"/>
        <v>0</v>
      </c>
      <c r="BQ18" s="2">
        <f t="shared" si="2"/>
        <v>0</v>
      </c>
      <c r="BR18" s="2">
        <f t="shared" si="2"/>
        <v>0</v>
      </c>
      <c r="BS18" s="2">
        <f t="shared" si="2"/>
        <v>0</v>
      </c>
      <c r="BT18" s="2">
        <f t="shared" si="2"/>
        <v>0</v>
      </c>
      <c r="BU18" s="2">
        <f t="shared" si="2"/>
        <v>0</v>
      </c>
      <c r="BV18" s="2">
        <f t="shared" si="2"/>
        <v>0</v>
      </c>
      <c r="BW18" s="2">
        <f t="shared" si="2"/>
        <v>0</v>
      </c>
      <c r="BX18" s="2">
        <f t="shared" si="2"/>
        <v>0</v>
      </c>
      <c r="BY18" s="2">
        <f t="shared" si="2"/>
        <v>0</v>
      </c>
      <c r="BZ18" s="2">
        <f t="shared" si="2"/>
        <v>0</v>
      </c>
      <c r="CA18" s="2">
        <f t="shared" ref="CA18:DF18" si="3">CA320</f>
        <v>0</v>
      </c>
      <c r="CB18" s="2">
        <f t="shared" si="3"/>
        <v>0</v>
      </c>
      <c r="CC18" s="2">
        <f t="shared" si="3"/>
        <v>0</v>
      </c>
      <c r="CD18" s="2">
        <f t="shared" si="3"/>
        <v>0</v>
      </c>
      <c r="CE18" s="2">
        <f t="shared" si="3"/>
        <v>0</v>
      </c>
      <c r="CF18" s="2">
        <f t="shared" si="3"/>
        <v>0</v>
      </c>
      <c r="CG18" s="2">
        <f t="shared" si="3"/>
        <v>0</v>
      </c>
      <c r="CH18" s="2">
        <f t="shared" si="3"/>
        <v>0</v>
      </c>
      <c r="CI18" s="2">
        <f t="shared" si="3"/>
        <v>0</v>
      </c>
      <c r="CJ18" s="2">
        <f t="shared" si="3"/>
        <v>0</v>
      </c>
      <c r="CK18" s="2">
        <f t="shared" si="3"/>
        <v>0</v>
      </c>
      <c r="CL18" s="2">
        <f t="shared" si="3"/>
        <v>0</v>
      </c>
      <c r="CM18" s="2">
        <f t="shared" si="3"/>
        <v>0</v>
      </c>
      <c r="CN18" s="2">
        <f t="shared" si="3"/>
        <v>0</v>
      </c>
      <c r="CO18" s="2">
        <f t="shared" si="3"/>
        <v>0</v>
      </c>
      <c r="CP18" s="2">
        <f t="shared" si="3"/>
        <v>0</v>
      </c>
      <c r="CQ18" s="2">
        <f t="shared" si="3"/>
        <v>0</v>
      </c>
      <c r="CR18" s="2">
        <f t="shared" si="3"/>
        <v>0</v>
      </c>
      <c r="CS18" s="2">
        <f t="shared" si="3"/>
        <v>0</v>
      </c>
      <c r="CT18" s="2">
        <f t="shared" si="3"/>
        <v>0</v>
      </c>
      <c r="CU18" s="2">
        <f t="shared" si="3"/>
        <v>0</v>
      </c>
      <c r="CV18" s="2">
        <f t="shared" si="3"/>
        <v>0</v>
      </c>
      <c r="CW18" s="2">
        <f t="shared" si="3"/>
        <v>0</v>
      </c>
      <c r="CX18" s="2">
        <f t="shared" si="3"/>
        <v>0</v>
      </c>
      <c r="CY18" s="2">
        <f t="shared" si="3"/>
        <v>0</v>
      </c>
      <c r="CZ18" s="2">
        <f t="shared" si="3"/>
        <v>0</v>
      </c>
      <c r="DA18" s="2">
        <f t="shared" si="3"/>
        <v>0</v>
      </c>
      <c r="DB18" s="2">
        <f t="shared" si="3"/>
        <v>0</v>
      </c>
      <c r="DC18" s="2">
        <f t="shared" si="3"/>
        <v>0</v>
      </c>
      <c r="DD18" s="2">
        <f t="shared" si="3"/>
        <v>0</v>
      </c>
      <c r="DE18" s="2">
        <f t="shared" si="3"/>
        <v>0</v>
      </c>
      <c r="DF18" s="2">
        <f t="shared" si="3"/>
        <v>0</v>
      </c>
      <c r="DG18" s="3">
        <f t="shared" ref="DG18:EL18" si="4">DG320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  <c r="DO18" s="3">
        <f t="shared" si="4"/>
        <v>0</v>
      </c>
      <c r="DP18" s="3">
        <f t="shared" si="4"/>
        <v>0</v>
      </c>
      <c r="DQ18" s="3">
        <f t="shared" si="4"/>
        <v>0</v>
      </c>
      <c r="DR18" s="3">
        <f t="shared" si="4"/>
        <v>0</v>
      </c>
      <c r="DS18" s="3">
        <f t="shared" si="4"/>
        <v>0</v>
      </c>
      <c r="DT18" s="3">
        <f t="shared" si="4"/>
        <v>0</v>
      </c>
      <c r="DU18" s="3">
        <f t="shared" si="4"/>
        <v>0</v>
      </c>
      <c r="DV18" s="3">
        <f t="shared" si="4"/>
        <v>0</v>
      </c>
      <c r="DW18" s="3">
        <f t="shared" si="4"/>
        <v>0</v>
      </c>
      <c r="DX18" s="3">
        <f t="shared" si="4"/>
        <v>0</v>
      </c>
      <c r="DY18" s="3">
        <f t="shared" si="4"/>
        <v>0</v>
      </c>
      <c r="DZ18" s="3">
        <f t="shared" si="4"/>
        <v>0</v>
      </c>
      <c r="EA18" s="3">
        <f t="shared" si="4"/>
        <v>0</v>
      </c>
      <c r="EB18" s="3">
        <f t="shared" si="4"/>
        <v>0</v>
      </c>
      <c r="EC18" s="3">
        <f t="shared" si="4"/>
        <v>0</v>
      </c>
      <c r="ED18" s="3">
        <f t="shared" si="4"/>
        <v>0</v>
      </c>
      <c r="EE18" s="3">
        <f t="shared" si="4"/>
        <v>0</v>
      </c>
      <c r="EF18" s="3">
        <f t="shared" si="4"/>
        <v>0</v>
      </c>
      <c r="EG18" s="3">
        <f t="shared" si="4"/>
        <v>0</v>
      </c>
      <c r="EH18" s="3">
        <f t="shared" si="4"/>
        <v>0</v>
      </c>
      <c r="EI18" s="3">
        <f t="shared" si="4"/>
        <v>0</v>
      </c>
      <c r="EJ18" s="3">
        <f t="shared" si="4"/>
        <v>0</v>
      </c>
      <c r="EK18" s="3">
        <f t="shared" si="4"/>
        <v>0</v>
      </c>
      <c r="EL18" s="3">
        <f t="shared" si="4"/>
        <v>0</v>
      </c>
      <c r="EM18" s="3">
        <f t="shared" ref="EM18:FR18" si="5">EM320</f>
        <v>0</v>
      </c>
      <c r="EN18" s="3">
        <f t="shared" si="5"/>
        <v>0</v>
      </c>
      <c r="EO18" s="3">
        <f t="shared" si="5"/>
        <v>0</v>
      </c>
      <c r="EP18" s="3">
        <f t="shared" si="5"/>
        <v>0</v>
      </c>
      <c r="EQ18" s="3">
        <f t="shared" si="5"/>
        <v>0</v>
      </c>
      <c r="ER18" s="3">
        <f t="shared" si="5"/>
        <v>0</v>
      </c>
      <c r="ES18" s="3">
        <f t="shared" si="5"/>
        <v>0</v>
      </c>
      <c r="ET18" s="3">
        <f t="shared" si="5"/>
        <v>0</v>
      </c>
      <c r="EU18" s="3">
        <f t="shared" si="5"/>
        <v>0</v>
      </c>
      <c r="EV18" s="3">
        <f t="shared" si="5"/>
        <v>0</v>
      </c>
      <c r="EW18" s="3">
        <f t="shared" si="5"/>
        <v>0</v>
      </c>
      <c r="EX18" s="3">
        <f t="shared" si="5"/>
        <v>0</v>
      </c>
      <c r="EY18" s="3">
        <f t="shared" si="5"/>
        <v>0</v>
      </c>
      <c r="EZ18" s="3">
        <f t="shared" si="5"/>
        <v>0</v>
      </c>
      <c r="FA18" s="3">
        <f t="shared" si="5"/>
        <v>0</v>
      </c>
      <c r="FB18" s="3">
        <f t="shared" si="5"/>
        <v>0</v>
      </c>
      <c r="FC18" s="3">
        <f t="shared" si="5"/>
        <v>0</v>
      </c>
      <c r="FD18" s="3">
        <f t="shared" si="5"/>
        <v>0</v>
      </c>
      <c r="FE18" s="3">
        <f t="shared" si="5"/>
        <v>0</v>
      </c>
      <c r="FF18" s="3">
        <f t="shared" si="5"/>
        <v>0</v>
      </c>
      <c r="FG18" s="3">
        <f t="shared" si="5"/>
        <v>0</v>
      </c>
      <c r="FH18" s="3">
        <f t="shared" si="5"/>
        <v>0</v>
      </c>
      <c r="FI18" s="3">
        <f t="shared" si="5"/>
        <v>0</v>
      </c>
      <c r="FJ18" s="3">
        <f t="shared" si="5"/>
        <v>0</v>
      </c>
      <c r="FK18" s="3">
        <f t="shared" si="5"/>
        <v>0</v>
      </c>
      <c r="FL18" s="3">
        <f t="shared" si="5"/>
        <v>0</v>
      </c>
      <c r="FM18" s="3">
        <f t="shared" si="5"/>
        <v>0</v>
      </c>
      <c r="FN18" s="3">
        <f t="shared" si="5"/>
        <v>0</v>
      </c>
      <c r="FO18" s="3">
        <f t="shared" si="5"/>
        <v>0</v>
      </c>
      <c r="FP18" s="3">
        <f t="shared" si="5"/>
        <v>0</v>
      </c>
      <c r="FQ18" s="3">
        <f t="shared" si="5"/>
        <v>0</v>
      </c>
      <c r="FR18" s="3">
        <f t="shared" si="5"/>
        <v>0</v>
      </c>
      <c r="FS18" s="3">
        <f t="shared" ref="FS18:GX18" si="6">FS320</f>
        <v>0</v>
      </c>
      <c r="FT18" s="3">
        <f t="shared" si="6"/>
        <v>0</v>
      </c>
      <c r="FU18" s="3">
        <f t="shared" si="6"/>
        <v>0</v>
      </c>
      <c r="FV18" s="3">
        <f t="shared" si="6"/>
        <v>0</v>
      </c>
      <c r="FW18" s="3">
        <f t="shared" si="6"/>
        <v>0</v>
      </c>
      <c r="FX18" s="3">
        <f t="shared" si="6"/>
        <v>0</v>
      </c>
      <c r="FY18" s="3">
        <f t="shared" si="6"/>
        <v>0</v>
      </c>
      <c r="FZ18" s="3">
        <f t="shared" si="6"/>
        <v>0</v>
      </c>
      <c r="GA18" s="3">
        <f t="shared" si="6"/>
        <v>0</v>
      </c>
      <c r="GB18" s="3">
        <f t="shared" si="6"/>
        <v>0</v>
      </c>
      <c r="GC18" s="3">
        <f t="shared" si="6"/>
        <v>0</v>
      </c>
      <c r="GD18" s="3">
        <f t="shared" si="6"/>
        <v>0</v>
      </c>
      <c r="GE18" s="3">
        <f t="shared" si="6"/>
        <v>0</v>
      </c>
      <c r="GF18" s="3">
        <f t="shared" si="6"/>
        <v>0</v>
      </c>
      <c r="GG18" s="3">
        <f t="shared" si="6"/>
        <v>0</v>
      </c>
      <c r="GH18" s="3">
        <f t="shared" si="6"/>
        <v>0</v>
      </c>
      <c r="GI18" s="3">
        <f t="shared" si="6"/>
        <v>0</v>
      </c>
      <c r="GJ18" s="3">
        <f t="shared" si="6"/>
        <v>0</v>
      </c>
      <c r="GK18" s="3">
        <f t="shared" si="6"/>
        <v>0</v>
      </c>
      <c r="GL18" s="3">
        <f t="shared" si="6"/>
        <v>0</v>
      </c>
      <c r="GM18" s="3">
        <f t="shared" si="6"/>
        <v>0</v>
      </c>
      <c r="GN18" s="3">
        <f t="shared" si="6"/>
        <v>0</v>
      </c>
      <c r="GO18" s="3">
        <f t="shared" si="6"/>
        <v>0</v>
      </c>
      <c r="GP18" s="3">
        <f t="shared" si="6"/>
        <v>0</v>
      </c>
      <c r="GQ18" s="3">
        <f t="shared" si="6"/>
        <v>0</v>
      </c>
      <c r="GR18" s="3">
        <f t="shared" si="6"/>
        <v>0</v>
      </c>
      <c r="GS18" s="3">
        <f t="shared" si="6"/>
        <v>0</v>
      </c>
      <c r="GT18" s="3">
        <f t="shared" si="6"/>
        <v>0</v>
      </c>
      <c r="GU18" s="3">
        <f t="shared" si="6"/>
        <v>0</v>
      </c>
      <c r="GV18" s="3">
        <f t="shared" si="6"/>
        <v>0</v>
      </c>
      <c r="GW18" s="3">
        <f t="shared" si="6"/>
        <v>0</v>
      </c>
      <c r="GX18" s="3">
        <f t="shared" si="6"/>
        <v>0</v>
      </c>
    </row>
    <row r="20" spans="1:245" x14ac:dyDescent="0.2">
      <c r="A20" s="1">
        <v>3</v>
      </c>
      <c r="B20" s="1">
        <v>1</v>
      </c>
      <c r="C20" s="1"/>
      <c r="D20" s="1">
        <f>ROW(A290)</f>
        <v>290</v>
      </c>
      <c r="E20" s="1"/>
      <c r="F20" s="1" t="s">
        <v>3</v>
      </c>
      <c r="G20" s="1" t="s">
        <v>14</v>
      </c>
      <c r="H20" s="1" t="s">
        <v>3</v>
      </c>
      <c r="I20" s="1">
        <v>0</v>
      </c>
      <c r="J20" s="1" t="s">
        <v>3</v>
      </c>
      <c r="K20" s="1">
        <v>0</v>
      </c>
      <c r="L20" s="1" t="s">
        <v>14</v>
      </c>
      <c r="M20" s="1" t="s">
        <v>3</v>
      </c>
      <c r="N20" s="1"/>
      <c r="O20" s="1"/>
      <c r="P20" s="1"/>
      <c r="Q20" s="1"/>
      <c r="R20" s="1"/>
      <c r="S20" s="1">
        <v>0</v>
      </c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  <c r="CK20" t="s">
        <v>3</v>
      </c>
      <c r="CL20" t="s">
        <v>3</v>
      </c>
      <c r="CM20" t="s">
        <v>3</v>
      </c>
      <c r="CN20" t="s">
        <v>3</v>
      </c>
      <c r="CO20" t="s">
        <v>3</v>
      </c>
      <c r="CP20" t="s">
        <v>3</v>
      </c>
      <c r="CQ20" t="s">
        <v>3</v>
      </c>
    </row>
    <row r="22" spans="1:245" x14ac:dyDescent="0.2">
      <c r="A22" s="2">
        <v>52</v>
      </c>
      <c r="B22" s="2">
        <f t="shared" ref="B22:G22" si="7">B290</f>
        <v>1</v>
      </c>
      <c r="C22" s="2">
        <f t="shared" si="7"/>
        <v>3</v>
      </c>
      <c r="D22" s="2">
        <f t="shared" si="7"/>
        <v>20</v>
      </c>
      <c r="E22" s="2">
        <f t="shared" si="7"/>
        <v>0</v>
      </c>
      <c r="F22" s="2" t="str">
        <f t="shared" si="7"/>
        <v/>
      </c>
      <c r="G22" s="2" t="str">
        <f t="shared" si="7"/>
        <v>Новая локальная смета</v>
      </c>
      <c r="H22" s="2"/>
      <c r="I22" s="2"/>
      <c r="J22" s="2"/>
      <c r="K22" s="2"/>
      <c r="L22" s="2"/>
      <c r="M22" s="2"/>
      <c r="N22" s="2"/>
      <c r="O22" s="2">
        <f t="shared" ref="O22:AT22" si="8">O290</f>
        <v>5135966.6500000004</v>
      </c>
      <c r="P22" s="2">
        <f t="shared" si="8"/>
        <v>0</v>
      </c>
      <c r="Q22" s="2">
        <f t="shared" si="8"/>
        <v>0</v>
      </c>
      <c r="R22" s="2">
        <f t="shared" si="8"/>
        <v>0</v>
      </c>
      <c r="S22" s="2">
        <f t="shared" si="8"/>
        <v>5135966.6500000004</v>
      </c>
      <c r="T22" s="2">
        <f t="shared" si="8"/>
        <v>0</v>
      </c>
      <c r="U22" s="2">
        <f t="shared" si="8"/>
        <v>7920.3924800000013</v>
      </c>
      <c r="V22" s="2">
        <f t="shared" si="8"/>
        <v>0</v>
      </c>
      <c r="W22" s="2">
        <f t="shared" si="8"/>
        <v>0</v>
      </c>
      <c r="X22" s="2">
        <f t="shared" si="8"/>
        <v>3800615.33</v>
      </c>
      <c r="Y22" s="2">
        <f t="shared" si="8"/>
        <v>1848948</v>
      </c>
      <c r="Z22" s="2">
        <f t="shared" si="8"/>
        <v>0</v>
      </c>
      <c r="AA22" s="2">
        <f t="shared" si="8"/>
        <v>0</v>
      </c>
      <c r="AB22" s="2">
        <f t="shared" si="8"/>
        <v>0</v>
      </c>
      <c r="AC22" s="2">
        <f t="shared" si="8"/>
        <v>0</v>
      </c>
      <c r="AD22" s="2">
        <f t="shared" si="8"/>
        <v>0</v>
      </c>
      <c r="AE22" s="2">
        <f t="shared" si="8"/>
        <v>0</v>
      </c>
      <c r="AF22" s="2">
        <f t="shared" si="8"/>
        <v>0</v>
      </c>
      <c r="AG22" s="2">
        <f t="shared" si="8"/>
        <v>0</v>
      </c>
      <c r="AH22" s="2">
        <f t="shared" si="8"/>
        <v>0</v>
      </c>
      <c r="AI22" s="2">
        <f t="shared" si="8"/>
        <v>0</v>
      </c>
      <c r="AJ22" s="2">
        <f t="shared" si="8"/>
        <v>0</v>
      </c>
      <c r="AK22" s="2">
        <f t="shared" si="8"/>
        <v>0</v>
      </c>
      <c r="AL22" s="2">
        <f t="shared" si="8"/>
        <v>0</v>
      </c>
      <c r="AM22" s="2">
        <f t="shared" si="8"/>
        <v>0</v>
      </c>
      <c r="AN22" s="2">
        <f t="shared" si="8"/>
        <v>0</v>
      </c>
      <c r="AO22" s="2">
        <f t="shared" si="8"/>
        <v>0</v>
      </c>
      <c r="AP22" s="2">
        <f t="shared" si="8"/>
        <v>0</v>
      </c>
      <c r="AQ22" s="2">
        <f t="shared" si="8"/>
        <v>0</v>
      </c>
      <c r="AR22" s="2">
        <f t="shared" si="8"/>
        <v>10785529.98</v>
      </c>
      <c r="AS22" s="2">
        <f t="shared" si="8"/>
        <v>0</v>
      </c>
      <c r="AT22" s="2">
        <f t="shared" si="8"/>
        <v>0</v>
      </c>
      <c r="AU22" s="2">
        <f t="shared" ref="AU22:BZ22" si="9">AU290</f>
        <v>10785529.98</v>
      </c>
      <c r="AV22" s="2">
        <f t="shared" si="9"/>
        <v>0</v>
      </c>
      <c r="AW22" s="2">
        <f t="shared" si="9"/>
        <v>0</v>
      </c>
      <c r="AX22" s="2">
        <f t="shared" si="9"/>
        <v>0</v>
      </c>
      <c r="AY22" s="2">
        <f t="shared" si="9"/>
        <v>0</v>
      </c>
      <c r="AZ22" s="2">
        <f t="shared" si="9"/>
        <v>0</v>
      </c>
      <c r="BA22" s="2">
        <f t="shared" si="9"/>
        <v>0</v>
      </c>
      <c r="BB22" s="2">
        <f t="shared" si="9"/>
        <v>0</v>
      </c>
      <c r="BC22" s="2">
        <f t="shared" si="9"/>
        <v>0</v>
      </c>
      <c r="BD22" s="2">
        <f t="shared" si="9"/>
        <v>0</v>
      </c>
      <c r="BE22" s="2">
        <f t="shared" si="9"/>
        <v>0</v>
      </c>
      <c r="BF22" s="2">
        <f t="shared" si="9"/>
        <v>0</v>
      </c>
      <c r="BG22" s="2">
        <f t="shared" si="9"/>
        <v>0</v>
      </c>
      <c r="BH22" s="2">
        <f t="shared" si="9"/>
        <v>0</v>
      </c>
      <c r="BI22" s="2">
        <f t="shared" si="9"/>
        <v>0</v>
      </c>
      <c r="BJ22" s="2">
        <f t="shared" si="9"/>
        <v>0</v>
      </c>
      <c r="BK22" s="2">
        <f t="shared" si="9"/>
        <v>0</v>
      </c>
      <c r="BL22" s="2">
        <f t="shared" si="9"/>
        <v>0</v>
      </c>
      <c r="BM22" s="2">
        <f t="shared" si="9"/>
        <v>0</v>
      </c>
      <c r="BN22" s="2">
        <f t="shared" si="9"/>
        <v>0</v>
      </c>
      <c r="BO22" s="2">
        <f t="shared" si="9"/>
        <v>0</v>
      </c>
      <c r="BP22" s="2">
        <f t="shared" si="9"/>
        <v>0</v>
      </c>
      <c r="BQ22" s="2">
        <f t="shared" si="9"/>
        <v>0</v>
      </c>
      <c r="BR22" s="2">
        <f t="shared" si="9"/>
        <v>0</v>
      </c>
      <c r="BS22" s="2">
        <f t="shared" si="9"/>
        <v>0</v>
      </c>
      <c r="BT22" s="2">
        <f t="shared" si="9"/>
        <v>0</v>
      </c>
      <c r="BU22" s="2">
        <f t="shared" si="9"/>
        <v>0</v>
      </c>
      <c r="BV22" s="2">
        <f t="shared" si="9"/>
        <v>0</v>
      </c>
      <c r="BW22" s="2">
        <f t="shared" si="9"/>
        <v>0</v>
      </c>
      <c r="BX22" s="2">
        <f t="shared" si="9"/>
        <v>0</v>
      </c>
      <c r="BY22" s="2">
        <f t="shared" si="9"/>
        <v>0</v>
      </c>
      <c r="BZ22" s="2">
        <f t="shared" si="9"/>
        <v>0</v>
      </c>
      <c r="CA22" s="2">
        <f t="shared" ref="CA22:DF22" si="10">CA290</f>
        <v>0</v>
      </c>
      <c r="CB22" s="2">
        <f t="shared" si="10"/>
        <v>0</v>
      </c>
      <c r="CC22" s="2">
        <f t="shared" si="10"/>
        <v>0</v>
      </c>
      <c r="CD22" s="2">
        <f t="shared" si="10"/>
        <v>0</v>
      </c>
      <c r="CE22" s="2">
        <f t="shared" si="10"/>
        <v>0</v>
      </c>
      <c r="CF22" s="2">
        <f t="shared" si="10"/>
        <v>0</v>
      </c>
      <c r="CG22" s="2">
        <f t="shared" si="10"/>
        <v>0</v>
      </c>
      <c r="CH22" s="2">
        <f t="shared" si="10"/>
        <v>0</v>
      </c>
      <c r="CI22" s="2">
        <f t="shared" si="10"/>
        <v>0</v>
      </c>
      <c r="CJ22" s="2">
        <f t="shared" si="10"/>
        <v>0</v>
      </c>
      <c r="CK22" s="2">
        <f t="shared" si="10"/>
        <v>0</v>
      </c>
      <c r="CL22" s="2">
        <f t="shared" si="10"/>
        <v>0</v>
      </c>
      <c r="CM22" s="2">
        <f t="shared" si="10"/>
        <v>0</v>
      </c>
      <c r="CN22" s="2">
        <f t="shared" si="10"/>
        <v>0</v>
      </c>
      <c r="CO22" s="2">
        <f t="shared" si="10"/>
        <v>0</v>
      </c>
      <c r="CP22" s="2">
        <f t="shared" si="10"/>
        <v>0</v>
      </c>
      <c r="CQ22" s="2">
        <f t="shared" si="10"/>
        <v>0</v>
      </c>
      <c r="CR22" s="2">
        <f t="shared" si="10"/>
        <v>0</v>
      </c>
      <c r="CS22" s="2">
        <f t="shared" si="10"/>
        <v>0</v>
      </c>
      <c r="CT22" s="2">
        <f t="shared" si="10"/>
        <v>0</v>
      </c>
      <c r="CU22" s="2">
        <f t="shared" si="10"/>
        <v>0</v>
      </c>
      <c r="CV22" s="2">
        <f t="shared" si="10"/>
        <v>0</v>
      </c>
      <c r="CW22" s="2">
        <f t="shared" si="10"/>
        <v>0</v>
      </c>
      <c r="CX22" s="2">
        <f t="shared" si="10"/>
        <v>0</v>
      </c>
      <c r="CY22" s="2">
        <f t="shared" si="10"/>
        <v>0</v>
      </c>
      <c r="CZ22" s="2">
        <f t="shared" si="10"/>
        <v>0</v>
      </c>
      <c r="DA22" s="2">
        <f t="shared" si="10"/>
        <v>0</v>
      </c>
      <c r="DB22" s="2">
        <f t="shared" si="10"/>
        <v>0</v>
      </c>
      <c r="DC22" s="2">
        <f t="shared" si="10"/>
        <v>0</v>
      </c>
      <c r="DD22" s="2">
        <f t="shared" si="10"/>
        <v>0</v>
      </c>
      <c r="DE22" s="2">
        <f t="shared" si="10"/>
        <v>0</v>
      </c>
      <c r="DF22" s="2">
        <f t="shared" si="10"/>
        <v>0</v>
      </c>
      <c r="DG22" s="3">
        <f t="shared" ref="DG22:EL22" si="11">DG290</f>
        <v>0</v>
      </c>
      <c r="DH22" s="3">
        <f t="shared" si="11"/>
        <v>0</v>
      </c>
      <c r="DI22" s="3">
        <f t="shared" si="11"/>
        <v>0</v>
      </c>
      <c r="DJ22" s="3">
        <f t="shared" si="11"/>
        <v>0</v>
      </c>
      <c r="DK22" s="3">
        <f t="shared" si="11"/>
        <v>0</v>
      </c>
      <c r="DL22" s="3">
        <f t="shared" si="11"/>
        <v>0</v>
      </c>
      <c r="DM22" s="3">
        <f t="shared" si="11"/>
        <v>0</v>
      </c>
      <c r="DN22" s="3">
        <f t="shared" si="11"/>
        <v>0</v>
      </c>
      <c r="DO22" s="3">
        <f t="shared" si="11"/>
        <v>0</v>
      </c>
      <c r="DP22" s="3">
        <f t="shared" si="11"/>
        <v>0</v>
      </c>
      <c r="DQ22" s="3">
        <f t="shared" si="11"/>
        <v>0</v>
      </c>
      <c r="DR22" s="3">
        <f t="shared" si="11"/>
        <v>0</v>
      </c>
      <c r="DS22" s="3">
        <f t="shared" si="11"/>
        <v>0</v>
      </c>
      <c r="DT22" s="3">
        <f t="shared" si="11"/>
        <v>0</v>
      </c>
      <c r="DU22" s="3">
        <f t="shared" si="11"/>
        <v>0</v>
      </c>
      <c r="DV22" s="3">
        <f t="shared" si="11"/>
        <v>0</v>
      </c>
      <c r="DW22" s="3">
        <f t="shared" si="11"/>
        <v>0</v>
      </c>
      <c r="DX22" s="3">
        <f t="shared" si="11"/>
        <v>0</v>
      </c>
      <c r="DY22" s="3">
        <f t="shared" si="11"/>
        <v>0</v>
      </c>
      <c r="DZ22" s="3">
        <f t="shared" si="11"/>
        <v>0</v>
      </c>
      <c r="EA22" s="3">
        <f t="shared" si="11"/>
        <v>0</v>
      </c>
      <c r="EB22" s="3">
        <f t="shared" si="11"/>
        <v>0</v>
      </c>
      <c r="EC22" s="3">
        <f t="shared" si="11"/>
        <v>0</v>
      </c>
      <c r="ED22" s="3">
        <f t="shared" si="11"/>
        <v>0</v>
      </c>
      <c r="EE22" s="3">
        <f t="shared" si="11"/>
        <v>0</v>
      </c>
      <c r="EF22" s="3">
        <f t="shared" si="11"/>
        <v>0</v>
      </c>
      <c r="EG22" s="3">
        <f t="shared" si="11"/>
        <v>0</v>
      </c>
      <c r="EH22" s="3">
        <f t="shared" si="11"/>
        <v>0</v>
      </c>
      <c r="EI22" s="3">
        <f t="shared" si="11"/>
        <v>0</v>
      </c>
      <c r="EJ22" s="3">
        <f t="shared" si="11"/>
        <v>0</v>
      </c>
      <c r="EK22" s="3">
        <f t="shared" si="11"/>
        <v>0</v>
      </c>
      <c r="EL22" s="3">
        <f t="shared" si="11"/>
        <v>0</v>
      </c>
      <c r="EM22" s="3">
        <f t="shared" ref="EM22:FR22" si="12">EM290</f>
        <v>0</v>
      </c>
      <c r="EN22" s="3">
        <f t="shared" si="12"/>
        <v>0</v>
      </c>
      <c r="EO22" s="3">
        <f t="shared" si="12"/>
        <v>0</v>
      </c>
      <c r="EP22" s="3">
        <f t="shared" si="12"/>
        <v>0</v>
      </c>
      <c r="EQ22" s="3">
        <f t="shared" si="12"/>
        <v>0</v>
      </c>
      <c r="ER22" s="3">
        <f t="shared" si="12"/>
        <v>0</v>
      </c>
      <c r="ES22" s="3">
        <f t="shared" si="12"/>
        <v>0</v>
      </c>
      <c r="ET22" s="3">
        <f t="shared" si="12"/>
        <v>0</v>
      </c>
      <c r="EU22" s="3">
        <f t="shared" si="12"/>
        <v>0</v>
      </c>
      <c r="EV22" s="3">
        <f t="shared" si="12"/>
        <v>0</v>
      </c>
      <c r="EW22" s="3">
        <f t="shared" si="12"/>
        <v>0</v>
      </c>
      <c r="EX22" s="3">
        <f t="shared" si="12"/>
        <v>0</v>
      </c>
      <c r="EY22" s="3">
        <f t="shared" si="12"/>
        <v>0</v>
      </c>
      <c r="EZ22" s="3">
        <f t="shared" si="12"/>
        <v>0</v>
      </c>
      <c r="FA22" s="3">
        <f t="shared" si="12"/>
        <v>0</v>
      </c>
      <c r="FB22" s="3">
        <f t="shared" si="12"/>
        <v>0</v>
      </c>
      <c r="FC22" s="3">
        <f t="shared" si="12"/>
        <v>0</v>
      </c>
      <c r="FD22" s="3">
        <f t="shared" si="12"/>
        <v>0</v>
      </c>
      <c r="FE22" s="3">
        <f t="shared" si="12"/>
        <v>0</v>
      </c>
      <c r="FF22" s="3">
        <f t="shared" si="12"/>
        <v>0</v>
      </c>
      <c r="FG22" s="3">
        <f t="shared" si="12"/>
        <v>0</v>
      </c>
      <c r="FH22" s="3">
        <f t="shared" si="12"/>
        <v>0</v>
      </c>
      <c r="FI22" s="3">
        <f t="shared" si="12"/>
        <v>0</v>
      </c>
      <c r="FJ22" s="3">
        <f t="shared" si="12"/>
        <v>0</v>
      </c>
      <c r="FK22" s="3">
        <f t="shared" si="12"/>
        <v>0</v>
      </c>
      <c r="FL22" s="3">
        <f t="shared" si="12"/>
        <v>0</v>
      </c>
      <c r="FM22" s="3">
        <f t="shared" si="12"/>
        <v>0</v>
      </c>
      <c r="FN22" s="3">
        <f t="shared" si="12"/>
        <v>0</v>
      </c>
      <c r="FO22" s="3">
        <f t="shared" si="12"/>
        <v>0</v>
      </c>
      <c r="FP22" s="3">
        <f t="shared" si="12"/>
        <v>0</v>
      </c>
      <c r="FQ22" s="3">
        <f t="shared" si="12"/>
        <v>0</v>
      </c>
      <c r="FR22" s="3">
        <f t="shared" si="12"/>
        <v>0</v>
      </c>
      <c r="FS22" s="3">
        <f t="shared" ref="FS22:GX22" si="13">FS290</f>
        <v>0</v>
      </c>
      <c r="FT22" s="3">
        <f t="shared" si="13"/>
        <v>0</v>
      </c>
      <c r="FU22" s="3">
        <f t="shared" si="13"/>
        <v>0</v>
      </c>
      <c r="FV22" s="3">
        <f t="shared" si="13"/>
        <v>0</v>
      </c>
      <c r="FW22" s="3">
        <f t="shared" si="13"/>
        <v>0</v>
      </c>
      <c r="FX22" s="3">
        <f t="shared" si="13"/>
        <v>0</v>
      </c>
      <c r="FY22" s="3">
        <f t="shared" si="13"/>
        <v>0</v>
      </c>
      <c r="FZ22" s="3">
        <f t="shared" si="13"/>
        <v>0</v>
      </c>
      <c r="GA22" s="3">
        <f t="shared" si="13"/>
        <v>0</v>
      </c>
      <c r="GB22" s="3">
        <f t="shared" si="13"/>
        <v>0</v>
      </c>
      <c r="GC22" s="3">
        <f t="shared" si="13"/>
        <v>0</v>
      </c>
      <c r="GD22" s="3">
        <f t="shared" si="13"/>
        <v>0</v>
      </c>
      <c r="GE22" s="3">
        <f t="shared" si="13"/>
        <v>0</v>
      </c>
      <c r="GF22" s="3">
        <f t="shared" si="13"/>
        <v>0</v>
      </c>
      <c r="GG22" s="3">
        <f t="shared" si="13"/>
        <v>0</v>
      </c>
      <c r="GH22" s="3">
        <f t="shared" si="13"/>
        <v>0</v>
      </c>
      <c r="GI22" s="3">
        <f t="shared" si="13"/>
        <v>0</v>
      </c>
      <c r="GJ22" s="3">
        <f t="shared" si="13"/>
        <v>0</v>
      </c>
      <c r="GK22" s="3">
        <f t="shared" si="13"/>
        <v>0</v>
      </c>
      <c r="GL22" s="3">
        <f t="shared" si="13"/>
        <v>0</v>
      </c>
      <c r="GM22" s="3">
        <f t="shared" si="13"/>
        <v>0</v>
      </c>
      <c r="GN22" s="3">
        <f t="shared" si="13"/>
        <v>0</v>
      </c>
      <c r="GO22" s="3">
        <f t="shared" si="13"/>
        <v>0</v>
      </c>
      <c r="GP22" s="3">
        <f t="shared" si="13"/>
        <v>0</v>
      </c>
      <c r="GQ22" s="3">
        <f t="shared" si="13"/>
        <v>0</v>
      </c>
      <c r="GR22" s="3">
        <f t="shared" si="13"/>
        <v>0</v>
      </c>
      <c r="GS22" s="3">
        <f t="shared" si="13"/>
        <v>0</v>
      </c>
      <c r="GT22" s="3">
        <f t="shared" si="13"/>
        <v>0</v>
      </c>
      <c r="GU22" s="3">
        <f t="shared" si="13"/>
        <v>0</v>
      </c>
      <c r="GV22" s="3">
        <f t="shared" si="13"/>
        <v>0</v>
      </c>
      <c r="GW22" s="3">
        <f t="shared" si="13"/>
        <v>0</v>
      </c>
      <c r="GX22" s="3">
        <f t="shared" si="13"/>
        <v>0</v>
      </c>
    </row>
    <row r="24" spans="1:245" x14ac:dyDescent="0.2">
      <c r="A24" s="1">
        <v>4</v>
      </c>
      <c r="B24" s="1">
        <v>1</v>
      </c>
      <c r="C24" s="1"/>
      <c r="D24" s="1">
        <f>ROW(A64)</f>
        <v>64</v>
      </c>
      <c r="E24" s="1"/>
      <c r="F24" s="1" t="s">
        <v>15</v>
      </c>
      <c r="G24" s="1" t="s">
        <v>16</v>
      </c>
      <c r="H24" s="1" t="s">
        <v>3</v>
      </c>
      <c r="I24" s="1">
        <v>0</v>
      </c>
      <c r="J24" s="1"/>
      <c r="K24" s="1">
        <v>0</v>
      </c>
      <c r="L24" s="1"/>
      <c r="M24" s="1" t="s">
        <v>3</v>
      </c>
      <c r="N24" s="1"/>
      <c r="O24" s="1"/>
      <c r="P24" s="1"/>
      <c r="Q24" s="1"/>
      <c r="R24" s="1"/>
      <c r="S24" s="1">
        <v>0</v>
      </c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45" x14ac:dyDescent="0.2">
      <c r="A26" s="2">
        <v>52</v>
      </c>
      <c r="B26" s="2">
        <f t="shared" ref="B26:G26" si="14">B64</f>
        <v>1</v>
      </c>
      <c r="C26" s="2">
        <f t="shared" si="14"/>
        <v>4</v>
      </c>
      <c r="D26" s="2">
        <f t="shared" si="14"/>
        <v>24</v>
      </c>
      <c r="E26" s="2">
        <f t="shared" si="14"/>
        <v>0</v>
      </c>
      <c r="F26" s="2" t="str">
        <f t="shared" si="14"/>
        <v>Новый раздел</v>
      </c>
      <c r="G26" s="2" t="str">
        <f t="shared" si="14"/>
        <v>Раздел: Пусконаладочные работы "вхолостую" высоковольтного оборудования</v>
      </c>
      <c r="H26" s="2"/>
      <c r="I26" s="2"/>
      <c r="J26" s="2"/>
      <c r="K26" s="2"/>
      <c r="L26" s="2"/>
      <c r="M26" s="2"/>
      <c r="N26" s="2"/>
      <c r="O26" s="2">
        <f t="shared" ref="O26:AT26" si="15">O64</f>
        <v>4860858.1900000004</v>
      </c>
      <c r="P26" s="2">
        <f t="shared" si="15"/>
        <v>0</v>
      </c>
      <c r="Q26" s="2">
        <f t="shared" si="15"/>
        <v>0</v>
      </c>
      <c r="R26" s="2">
        <f t="shared" si="15"/>
        <v>0</v>
      </c>
      <c r="S26" s="2">
        <f t="shared" si="15"/>
        <v>4860858.1900000004</v>
      </c>
      <c r="T26" s="2">
        <f t="shared" si="15"/>
        <v>0</v>
      </c>
      <c r="U26" s="2">
        <f t="shared" si="15"/>
        <v>7467.8042400000004</v>
      </c>
      <c r="V26" s="2">
        <f t="shared" si="15"/>
        <v>0</v>
      </c>
      <c r="W26" s="2">
        <f t="shared" si="15"/>
        <v>0</v>
      </c>
      <c r="X26" s="2">
        <f t="shared" si="15"/>
        <v>3597035.08</v>
      </c>
      <c r="Y26" s="2">
        <f t="shared" si="15"/>
        <v>1749908.95</v>
      </c>
      <c r="Z26" s="2">
        <f t="shared" si="15"/>
        <v>0</v>
      </c>
      <c r="AA26" s="2">
        <f t="shared" si="15"/>
        <v>0</v>
      </c>
      <c r="AB26" s="2">
        <f t="shared" si="15"/>
        <v>4860858.1900000004</v>
      </c>
      <c r="AC26" s="2">
        <f t="shared" si="15"/>
        <v>0</v>
      </c>
      <c r="AD26" s="2">
        <f t="shared" si="15"/>
        <v>0</v>
      </c>
      <c r="AE26" s="2">
        <f t="shared" si="15"/>
        <v>0</v>
      </c>
      <c r="AF26" s="2">
        <f t="shared" si="15"/>
        <v>4860858.1900000004</v>
      </c>
      <c r="AG26" s="2">
        <f t="shared" si="15"/>
        <v>0</v>
      </c>
      <c r="AH26" s="2">
        <f t="shared" si="15"/>
        <v>7467.8042400000004</v>
      </c>
      <c r="AI26" s="2">
        <f t="shared" si="15"/>
        <v>0</v>
      </c>
      <c r="AJ26" s="2">
        <f t="shared" si="15"/>
        <v>0</v>
      </c>
      <c r="AK26" s="2">
        <f t="shared" si="15"/>
        <v>3597035.08</v>
      </c>
      <c r="AL26" s="2">
        <f t="shared" si="15"/>
        <v>1749908.95</v>
      </c>
      <c r="AM26" s="2">
        <f t="shared" si="15"/>
        <v>0</v>
      </c>
      <c r="AN26" s="2">
        <f t="shared" si="15"/>
        <v>0</v>
      </c>
      <c r="AO26" s="2">
        <f t="shared" si="15"/>
        <v>0</v>
      </c>
      <c r="AP26" s="2">
        <f t="shared" si="15"/>
        <v>0</v>
      </c>
      <c r="AQ26" s="2">
        <f t="shared" si="15"/>
        <v>0</v>
      </c>
      <c r="AR26" s="2">
        <f t="shared" si="15"/>
        <v>10207802.220000001</v>
      </c>
      <c r="AS26" s="2">
        <f t="shared" si="15"/>
        <v>0</v>
      </c>
      <c r="AT26" s="2">
        <f t="shared" si="15"/>
        <v>0</v>
      </c>
      <c r="AU26" s="2">
        <f t="shared" ref="AU26:BZ26" si="16">AU64</f>
        <v>10207802.220000001</v>
      </c>
      <c r="AV26" s="2">
        <f t="shared" si="16"/>
        <v>0</v>
      </c>
      <c r="AW26" s="2">
        <f t="shared" si="16"/>
        <v>0</v>
      </c>
      <c r="AX26" s="2">
        <f t="shared" si="16"/>
        <v>0</v>
      </c>
      <c r="AY26" s="2">
        <f t="shared" si="16"/>
        <v>0</v>
      </c>
      <c r="AZ26" s="2">
        <f t="shared" si="16"/>
        <v>0</v>
      </c>
      <c r="BA26" s="2">
        <f t="shared" si="16"/>
        <v>0</v>
      </c>
      <c r="BB26" s="2">
        <f t="shared" si="16"/>
        <v>0</v>
      </c>
      <c r="BC26" s="2">
        <f t="shared" si="16"/>
        <v>0</v>
      </c>
      <c r="BD26" s="2">
        <f t="shared" si="16"/>
        <v>0</v>
      </c>
      <c r="BE26" s="2">
        <f t="shared" si="16"/>
        <v>0</v>
      </c>
      <c r="BF26" s="2">
        <f t="shared" si="16"/>
        <v>0</v>
      </c>
      <c r="BG26" s="2">
        <f t="shared" si="16"/>
        <v>0</v>
      </c>
      <c r="BH26" s="2">
        <f t="shared" si="16"/>
        <v>0</v>
      </c>
      <c r="BI26" s="2">
        <f t="shared" si="16"/>
        <v>0</v>
      </c>
      <c r="BJ26" s="2">
        <f t="shared" si="16"/>
        <v>0</v>
      </c>
      <c r="BK26" s="2">
        <f t="shared" si="16"/>
        <v>0</v>
      </c>
      <c r="BL26" s="2">
        <f t="shared" si="16"/>
        <v>0</v>
      </c>
      <c r="BM26" s="2">
        <f t="shared" si="16"/>
        <v>0</v>
      </c>
      <c r="BN26" s="2">
        <f t="shared" si="16"/>
        <v>0</v>
      </c>
      <c r="BO26" s="2">
        <f t="shared" si="16"/>
        <v>0</v>
      </c>
      <c r="BP26" s="2">
        <f t="shared" si="16"/>
        <v>0</v>
      </c>
      <c r="BQ26" s="2">
        <f t="shared" si="16"/>
        <v>0</v>
      </c>
      <c r="BR26" s="2">
        <f t="shared" si="16"/>
        <v>0</v>
      </c>
      <c r="BS26" s="2">
        <f t="shared" si="16"/>
        <v>0</v>
      </c>
      <c r="BT26" s="2">
        <f t="shared" si="16"/>
        <v>0</v>
      </c>
      <c r="BU26" s="2">
        <f t="shared" si="16"/>
        <v>0</v>
      </c>
      <c r="BV26" s="2">
        <f t="shared" si="16"/>
        <v>0</v>
      </c>
      <c r="BW26" s="2">
        <f t="shared" si="16"/>
        <v>0</v>
      </c>
      <c r="BX26" s="2">
        <f t="shared" si="16"/>
        <v>0</v>
      </c>
      <c r="BY26" s="2">
        <f t="shared" si="16"/>
        <v>0</v>
      </c>
      <c r="BZ26" s="2">
        <f t="shared" si="16"/>
        <v>0</v>
      </c>
      <c r="CA26" s="2">
        <f t="shared" ref="CA26:DF26" si="17">CA64</f>
        <v>10207802.220000001</v>
      </c>
      <c r="CB26" s="2">
        <f t="shared" si="17"/>
        <v>0</v>
      </c>
      <c r="CC26" s="2">
        <f t="shared" si="17"/>
        <v>0</v>
      </c>
      <c r="CD26" s="2">
        <f t="shared" si="17"/>
        <v>10207802.220000001</v>
      </c>
      <c r="CE26" s="2">
        <f t="shared" si="17"/>
        <v>0</v>
      </c>
      <c r="CF26" s="2">
        <f t="shared" si="17"/>
        <v>0</v>
      </c>
      <c r="CG26" s="2">
        <f t="shared" si="17"/>
        <v>0</v>
      </c>
      <c r="CH26" s="2">
        <f t="shared" si="17"/>
        <v>0</v>
      </c>
      <c r="CI26" s="2">
        <f t="shared" si="17"/>
        <v>0</v>
      </c>
      <c r="CJ26" s="2">
        <f t="shared" si="17"/>
        <v>0</v>
      </c>
      <c r="CK26" s="2">
        <f t="shared" si="17"/>
        <v>0</v>
      </c>
      <c r="CL26" s="2">
        <f t="shared" si="17"/>
        <v>0</v>
      </c>
      <c r="CM26" s="2">
        <f t="shared" si="17"/>
        <v>0</v>
      </c>
      <c r="CN26" s="2">
        <f t="shared" si="17"/>
        <v>0</v>
      </c>
      <c r="CO26" s="2">
        <f t="shared" si="17"/>
        <v>0</v>
      </c>
      <c r="CP26" s="2">
        <f t="shared" si="17"/>
        <v>0</v>
      </c>
      <c r="CQ26" s="2">
        <f t="shared" si="17"/>
        <v>0</v>
      </c>
      <c r="CR26" s="2">
        <f t="shared" si="17"/>
        <v>0</v>
      </c>
      <c r="CS26" s="2">
        <f t="shared" si="17"/>
        <v>0</v>
      </c>
      <c r="CT26" s="2">
        <f t="shared" si="17"/>
        <v>0</v>
      </c>
      <c r="CU26" s="2">
        <f t="shared" si="17"/>
        <v>0</v>
      </c>
      <c r="CV26" s="2">
        <f t="shared" si="17"/>
        <v>0</v>
      </c>
      <c r="CW26" s="2">
        <f t="shared" si="17"/>
        <v>0</v>
      </c>
      <c r="CX26" s="2">
        <f t="shared" si="17"/>
        <v>0</v>
      </c>
      <c r="CY26" s="2">
        <f t="shared" si="17"/>
        <v>0</v>
      </c>
      <c r="CZ26" s="2">
        <f t="shared" si="17"/>
        <v>0</v>
      </c>
      <c r="DA26" s="2">
        <f t="shared" si="17"/>
        <v>0</v>
      </c>
      <c r="DB26" s="2">
        <f t="shared" si="17"/>
        <v>0</v>
      </c>
      <c r="DC26" s="2">
        <f t="shared" si="17"/>
        <v>0</v>
      </c>
      <c r="DD26" s="2">
        <f t="shared" si="17"/>
        <v>0</v>
      </c>
      <c r="DE26" s="2">
        <f t="shared" si="17"/>
        <v>0</v>
      </c>
      <c r="DF26" s="2">
        <f t="shared" si="17"/>
        <v>0</v>
      </c>
      <c r="DG26" s="3">
        <f t="shared" ref="DG26:EL26" si="18">DG64</f>
        <v>0</v>
      </c>
      <c r="DH26" s="3">
        <f t="shared" si="18"/>
        <v>0</v>
      </c>
      <c r="DI26" s="3">
        <f t="shared" si="18"/>
        <v>0</v>
      </c>
      <c r="DJ26" s="3">
        <f t="shared" si="18"/>
        <v>0</v>
      </c>
      <c r="DK26" s="3">
        <f t="shared" si="18"/>
        <v>0</v>
      </c>
      <c r="DL26" s="3">
        <f t="shared" si="18"/>
        <v>0</v>
      </c>
      <c r="DM26" s="3">
        <f t="shared" si="18"/>
        <v>0</v>
      </c>
      <c r="DN26" s="3">
        <f t="shared" si="18"/>
        <v>0</v>
      </c>
      <c r="DO26" s="3">
        <f t="shared" si="18"/>
        <v>0</v>
      </c>
      <c r="DP26" s="3">
        <f t="shared" si="18"/>
        <v>0</v>
      </c>
      <c r="DQ26" s="3">
        <f t="shared" si="18"/>
        <v>0</v>
      </c>
      <c r="DR26" s="3">
        <f t="shared" si="18"/>
        <v>0</v>
      </c>
      <c r="DS26" s="3">
        <f t="shared" si="18"/>
        <v>0</v>
      </c>
      <c r="DT26" s="3">
        <f t="shared" si="18"/>
        <v>0</v>
      </c>
      <c r="DU26" s="3">
        <f t="shared" si="18"/>
        <v>0</v>
      </c>
      <c r="DV26" s="3">
        <f t="shared" si="18"/>
        <v>0</v>
      </c>
      <c r="DW26" s="3">
        <f t="shared" si="18"/>
        <v>0</v>
      </c>
      <c r="DX26" s="3">
        <f t="shared" si="18"/>
        <v>0</v>
      </c>
      <c r="DY26" s="3">
        <f t="shared" si="18"/>
        <v>0</v>
      </c>
      <c r="DZ26" s="3">
        <f t="shared" si="18"/>
        <v>0</v>
      </c>
      <c r="EA26" s="3">
        <f t="shared" si="18"/>
        <v>0</v>
      </c>
      <c r="EB26" s="3">
        <f t="shared" si="18"/>
        <v>0</v>
      </c>
      <c r="EC26" s="3">
        <f t="shared" si="18"/>
        <v>0</v>
      </c>
      <c r="ED26" s="3">
        <f t="shared" si="18"/>
        <v>0</v>
      </c>
      <c r="EE26" s="3">
        <f t="shared" si="18"/>
        <v>0</v>
      </c>
      <c r="EF26" s="3">
        <f t="shared" si="18"/>
        <v>0</v>
      </c>
      <c r="EG26" s="3">
        <f t="shared" si="18"/>
        <v>0</v>
      </c>
      <c r="EH26" s="3">
        <f t="shared" si="18"/>
        <v>0</v>
      </c>
      <c r="EI26" s="3">
        <f t="shared" si="18"/>
        <v>0</v>
      </c>
      <c r="EJ26" s="3">
        <f t="shared" si="18"/>
        <v>0</v>
      </c>
      <c r="EK26" s="3">
        <f t="shared" si="18"/>
        <v>0</v>
      </c>
      <c r="EL26" s="3">
        <f t="shared" si="18"/>
        <v>0</v>
      </c>
      <c r="EM26" s="3">
        <f t="shared" ref="EM26:FR26" si="19">EM64</f>
        <v>0</v>
      </c>
      <c r="EN26" s="3">
        <f t="shared" si="19"/>
        <v>0</v>
      </c>
      <c r="EO26" s="3">
        <f t="shared" si="19"/>
        <v>0</v>
      </c>
      <c r="EP26" s="3">
        <f t="shared" si="19"/>
        <v>0</v>
      </c>
      <c r="EQ26" s="3">
        <f t="shared" si="19"/>
        <v>0</v>
      </c>
      <c r="ER26" s="3">
        <f t="shared" si="19"/>
        <v>0</v>
      </c>
      <c r="ES26" s="3">
        <f t="shared" si="19"/>
        <v>0</v>
      </c>
      <c r="ET26" s="3">
        <f t="shared" si="19"/>
        <v>0</v>
      </c>
      <c r="EU26" s="3">
        <f t="shared" si="19"/>
        <v>0</v>
      </c>
      <c r="EV26" s="3">
        <f t="shared" si="19"/>
        <v>0</v>
      </c>
      <c r="EW26" s="3">
        <f t="shared" si="19"/>
        <v>0</v>
      </c>
      <c r="EX26" s="3">
        <f t="shared" si="19"/>
        <v>0</v>
      </c>
      <c r="EY26" s="3">
        <f t="shared" si="19"/>
        <v>0</v>
      </c>
      <c r="EZ26" s="3">
        <f t="shared" si="19"/>
        <v>0</v>
      </c>
      <c r="FA26" s="3">
        <f t="shared" si="19"/>
        <v>0</v>
      </c>
      <c r="FB26" s="3">
        <f t="shared" si="19"/>
        <v>0</v>
      </c>
      <c r="FC26" s="3">
        <f t="shared" si="19"/>
        <v>0</v>
      </c>
      <c r="FD26" s="3">
        <f t="shared" si="19"/>
        <v>0</v>
      </c>
      <c r="FE26" s="3">
        <f t="shared" si="19"/>
        <v>0</v>
      </c>
      <c r="FF26" s="3">
        <f t="shared" si="19"/>
        <v>0</v>
      </c>
      <c r="FG26" s="3">
        <f t="shared" si="19"/>
        <v>0</v>
      </c>
      <c r="FH26" s="3">
        <f t="shared" si="19"/>
        <v>0</v>
      </c>
      <c r="FI26" s="3">
        <f t="shared" si="19"/>
        <v>0</v>
      </c>
      <c r="FJ26" s="3">
        <f t="shared" si="19"/>
        <v>0</v>
      </c>
      <c r="FK26" s="3">
        <f t="shared" si="19"/>
        <v>0</v>
      </c>
      <c r="FL26" s="3">
        <f t="shared" si="19"/>
        <v>0</v>
      </c>
      <c r="FM26" s="3">
        <f t="shared" si="19"/>
        <v>0</v>
      </c>
      <c r="FN26" s="3">
        <f t="shared" si="19"/>
        <v>0</v>
      </c>
      <c r="FO26" s="3">
        <f t="shared" si="19"/>
        <v>0</v>
      </c>
      <c r="FP26" s="3">
        <f t="shared" si="19"/>
        <v>0</v>
      </c>
      <c r="FQ26" s="3">
        <f t="shared" si="19"/>
        <v>0</v>
      </c>
      <c r="FR26" s="3">
        <f t="shared" si="19"/>
        <v>0</v>
      </c>
      <c r="FS26" s="3">
        <f t="shared" ref="FS26:GX26" si="20">FS64</f>
        <v>0</v>
      </c>
      <c r="FT26" s="3">
        <f t="shared" si="20"/>
        <v>0</v>
      </c>
      <c r="FU26" s="3">
        <f t="shared" si="20"/>
        <v>0</v>
      </c>
      <c r="FV26" s="3">
        <f t="shared" si="20"/>
        <v>0</v>
      </c>
      <c r="FW26" s="3">
        <f t="shared" si="20"/>
        <v>0</v>
      </c>
      <c r="FX26" s="3">
        <f t="shared" si="20"/>
        <v>0</v>
      </c>
      <c r="FY26" s="3">
        <f t="shared" si="20"/>
        <v>0</v>
      </c>
      <c r="FZ26" s="3">
        <f t="shared" si="20"/>
        <v>0</v>
      </c>
      <c r="GA26" s="3">
        <f t="shared" si="20"/>
        <v>0</v>
      </c>
      <c r="GB26" s="3">
        <f t="shared" si="20"/>
        <v>0</v>
      </c>
      <c r="GC26" s="3">
        <f t="shared" si="20"/>
        <v>0</v>
      </c>
      <c r="GD26" s="3">
        <f t="shared" si="20"/>
        <v>0</v>
      </c>
      <c r="GE26" s="3">
        <f t="shared" si="20"/>
        <v>0</v>
      </c>
      <c r="GF26" s="3">
        <f t="shared" si="20"/>
        <v>0</v>
      </c>
      <c r="GG26" s="3">
        <f t="shared" si="20"/>
        <v>0</v>
      </c>
      <c r="GH26" s="3">
        <f t="shared" si="20"/>
        <v>0</v>
      </c>
      <c r="GI26" s="3">
        <f t="shared" si="20"/>
        <v>0</v>
      </c>
      <c r="GJ26" s="3">
        <f t="shared" si="20"/>
        <v>0</v>
      </c>
      <c r="GK26" s="3">
        <f t="shared" si="20"/>
        <v>0</v>
      </c>
      <c r="GL26" s="3">
        <f t="shared" si="20"/>
        <v>0</v>
      </c>
      <c r="GM26" s="3">
        <f t="shared" si="20"/>
        <v>0</v>
      </c>
      <c r="GN26" s="3">
        <f t="shared" si="20"/>
        <v>0</v>
      </c>
      <c r="GO26" s="3">
        <f t="shared" si="20"/>
        <v>0</v>
      </c>
      <c r="GP26" s="3">
        <f t="shared" si="20"/>
        <v>0</v>
      </c>
      <c r="GQ26" s="3">
        <f t="shared" si="20"/>
        <v>0</v>
      </c>
      <c r="GR26" s="3">
        <f t="shared" si="20"/>
        <v>0</v>
      </c>
      <c r="GS26" s="3">
        <f t="shared" si="20"/>
        <v>0</v>
      </c>
      <c r="GT26" s="3">
        <f t="shared" si="20"/>
        <v>0</v>
      </c>
      <c r="GU26" s="3">
        <f t="shared" si="20"/>
        <v>0</v>
      </c>
      <c r="GV26" s="3">
        <f t="shared" si="20"/>
        <v>0</v>
      </c>
      <c r="GW26" s="3">
        <f t="shared" si="20"/>
        <v>0</v>
      </c>
      <c r="GX26" s="3">
        <f t="shared" si="20"/>
        <v>0</v>
      </c>
    </row>
    <row r="28" spans="1:245" x14ac:dyDescent="0.2">
      <c r="A28">
        <v>17</v>
      </c>
      <c r="B28">
        <v>1</v>
      </c>
      <c r="C28">
        <f>ROW(SmtRes!A3)</f>
        <v>3</v>
      </c>
      <c r="D28">
        <f>ROW(EtalonRes!A3)</f>
        <v>3</v>
      </c>
      <c r="E28" t="s">
        <v>17</v>
      </c>
      <c r="F28" t="s">
        <v>18</v>
      </c>
      <c r="G28" t="s">
        <v>19</v>
      </c>
      <c r="H28" t="s">
        <v>20</v>
      </c>
      <c r="I28">
        <v>20</v>
      </c>
      <c r="J28">
        <v>0</v>
      </c>
      <c r="K28">
        <v>20</v>
      </c>
      <c r="O28">
        <f t="shared" ref="O28:O62" si="21">ROUND(CP28,2)</f>
        <v>354435.91</v>
      </c>
      <c r="P28">
        <f t="shared" ref="P28:P62" si="22">ROUND(CQ28*I28,2)</f>
        <v>0</v>
      </c>
      <c r="Q28">
        <f t="shared" ref="Q28:Q62" si="23">ROUND(CR28*I28,2)</f>
        <v>0</v>
      </c>
      <c r="R28">
        <f t="shared" ref="R28:R62" si="24">ROUND(CS28*I28,2)</f>
        <v>0</v>
      </c>
      <c r="S28">
        <f t="shared" ref="S28:S62" si="25">ROUND(CT28*I28,2)</f>
        <v>354435.91</v>
      </c>
      <c r="T28">
        <f t="shared" ref="T28:T62" si="26">ROUND(CU28*I28,2)</f>
        <v>0</v>
      </c>
      <c r="U28">
        <f t="shared" ref="U28:U62" si="27">ROUND(CV28*I28,7)</f>
        <v>561.6</v>
      </c>
      <c r="V28">
        <f t="shared" ref="V28:V62" si="28">ROUND(CW28*I28,7)</f>
        <v>0</v>
      </c>
      <c r="W28">
        <f t="shared" ref="W28:W62" si="29">ROUND(CX28*I28,2)</f>
        <v>0</v>
      </c>
      <c r="X28">
        <f t="shared" ref="X28:X62" si="30">ROUND(CY28,2)</f>
        <v>262282.57</v>
      </c>
      <c r="Y28">
        <f t="shared" ref="Y28:Y62" si="31">ROUND(CZ28,2)</f>
        <v>127596.93</v>
      </c>
      <c r="AA28">
        <v>50209403</v>
      </c>
      <c r="AB28">
        <f t="shared" ref="AB28:AB62" si="32">ROUND((AC28+AD28+AF28),6)</f>
        <v>342.91399999999999</v>
      </c>
      <c r="AC28">
        <f t="shared" ref="AC28:AC62" si="33">ROUND((ES28),6)</f>
        <v>0</v>
      </c>
      <c r="AD28">
        <f t="shared" ref="AD28:AD62" si="34">ROUND(((((ET28*ROUND(1.3,7)))-((EU28*ROUND(1.3,7))))+AE28),6)</f>
        <v>0</v>
      </c>
      <c r="AE28">
        <f t="shared" ref="AE28:AE62" si="35">ROUND(((EU28*ROUND(1.3,7))),6)</f>
        <v>0</v>
      </c>
      <c r="AF28">
        <f t="shared" ref="AF28:AF62" si="36">ROUND(((EV28*ROUND(1.3,7))),6)</f>
        <v>342.91399999999999</v>
      </c>
      <c r="AG28">
        <f t="shared" ref="AG28:AG62" si="37">ROUND((AP28),6)</f>
        <v>0</v>
      </c>
      <c r="AH28">
        <f t="shared" ref="AH28:AH62" si="38">((EW28*ROUND(1.3,7)))</f>
        <v>28.080000000000002</v>
      </c>
      <c r="AI28">
        <f t="shared" ref="AI28:AI62" si="39">((EX28*ROUND(1.3,7)))</f>
        <v>0</v>
      </c>
      <c r="AJ28">
        <f t="shared" ref="AJ28:AJ62" si="40">(AS28)</f>
        <v>0</v>
      </c>
      <c r="AK28">
        <v>263.77999999999997</v>
      </c>
      <c r="AL28">
        <v>0</v>
      </c>
      <c r="AM28">
        <v>0</v>
      </c>
      <c r="AN28">
        <v>0</v>
      </c>
      <c r="AO28">
        <v>263.77999999999997</v>
      </c>
      <c r="AP28">
        <v>0</v>
      </c>
      <c r="AQ28">
        <v>21.6</v>
      </c>
      <c r="AR28">
        <v>0</v>
      </c>
      <c r="AS28">
        <v>0</v>
      </c>
      <c r="AT28">
        <v>74</v>
      </c>
      <c r="AU28">
        <v>36</v>
      </c>
      <c r="AV28">
        <v>1</v>
      </c>
      <c r="AW28">
        <v>1</v>
      </c>
      <c r="AZ28">
        <v>1</v>
      </c>
      <c r="BA28">
        <v>51.68</v>
      </c>
      <c r="BB28">
        <v>1</v>
      </c>
      <c r="BC28">
        <v>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4</v>
      </c>
      <c r="BJ28" t="s">
        <v>21</v>
      </c>
      <c r="BM28">
        <v>200001</v>
      </c>
      <c r="BN28">
        <v>0</v>
      </c>
      <c r="BO28" t="s">
        <v>3</v>
      </c>
      <c r="BP28">
        <v>0</v>
      </c>
      <c r="BQ28">
        <v>4</v>
      </c>
      <c r="BR28">
        <v>0</v>
      </c>
      <c r="BS28">
        <v>1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74</v>
      </c>
      <c r="CA28">
        <v>36</v>
      </c>
      <c r="CB28" t="s">
        <v>3</v>
      </c>
      <c r="CE28">
        <v>0</v>
      </c>
      <c r="CF28">
        <v>0</v>
      </c>
      <c r="CG28">
        <v>0</v>
      </c>
      <c r="CM28">
        <v>0</v>
      </c>
      <c r="CN28" t="s">
        <v>367</v>
      </c>
      <c r="CO28">
        <v>0</v>
      </c>
      <c r="CP28">
        <f t="shared" ref="CP28:CP62" si="41">(P28+Q28+S28)</f>
        <v>354435.91</v>
      </c>
      <c r="CQ28">
        <f t="shared" ref="CQ28:CQ62" si="42">AC28*BC28</f>
        <v>0</v>
      </c>
      <c r="CR28">
        <f t="shared" ref="CR28:CR62" si="43">((((ET28*ROUND(1.3,7)))*BB28-((EU28*ROUND(1.3,7)))*BS28)+AE28*BS28)</f>
        <v>0</v>
      </c>
      <c r="CS28">
        <f t="shared" ref="CS28:CS62" si="44">AE28*BS28</f>
        <v>0</v>
      </c>
      <c r="CT28">
        <f t="shared" ref="CT28:CT62" si="45">AF28*BA28</f>
        <v>17721.79552</v>
      </c>
      <c r="CU28">
        <f t="shared" ref="CU28:CU62" si="46">AG28</f>
        <v>0</v>
      </c>
      <c r="CV28">
        <f t="shared" ref="CV28:CV62" si="47">AH28</f>
        <v>28.080000000000002</v>
      </c>
      <c r="CW28">
        <f t="shared" ref="CW28:CW62" si="48">AI28</f>
        <v>0</v>
      </c>
      <c r="CX28">
        <f t="shared" ref="CX28:CX62" si="49">AJ28</f>
        <v>0</v>
      </c>
      <c r="CY28">
        <f t="shared" ref="CY28:CY62" si="50">(((S28+R28)*AT28)/100)</f>
        <v>262282.57339999999</v>
      </c>
      <c r="CZ28">
        <f t="shared" ref="CZ28:CZ62" si="51">(((S28+R28)*AU28)/100)</f>
        <v>127596.9276</v>
      </c>
      <c r="DB28">
        <v>1</v>
      </c>
      <c r="DC28" t="s">
        <v>3</v>
      </c>
      <c r="DD28" t="s">
        <v>3</v>
      </c>
      <c r="DE28" t="s">
        <v>22</v>
      </c>
      <c r="DF28" t="s">
        <v>22</v>
      </c>
      <c r="DG28" t="s">
        <v>22</v>
      </c>
      <c r="DH28" t="s">
        <v>3</v>
      </c>
      <c r="DI28" t="s">
        <v>22</v>
      </c>
      <c r="DJ28" t="s">
        <v>22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1013</v>
      </c>
      <c r="DV28" t="s">
        <v>20</v>
      </c>
      <c r="DW28" t="s">
        <v>20</v>
      </c>
      <c r="DX28">
        <v>1</v>
      </c>
      <c r="DZ28" t="s">
        <v>3</v>
      </c>
      <c r="EA28" t="s">
        <v>3</v>
      </c>
      <c r="EB28" t="s">
        <v>3</v>
      </c>
      <c r="EC28" t="s">
        <v>3</v>
      </c>
      <c r="EE28">
        <v>48237344</v>
      </c>
      <c r="EF28">
        <v>4</v>
      </c>
      <c r="EG28" t="s">
        <v>23</v>
      </c>
      <c r="EH28">
        <v>83</v>
      </c>
      <c r="EI28" t="s">
        <v>23</v>
      </c>
      <c r="EJ28">
        <v>4</v>
      </c>
      <c r="EK28">
        <v>200001</v>
      </c>
      <c r="EL28" t="s">
        <v>24</v>
      </c>
      <c r="EM28" t="s">
        <v>25</v>
      </c>
      <c r="EO28" t="s">
        <v>26</v>
      </c>
      <c r="EQ28">
        <v>0</v>
      </c>
      <c r="ER28">
        <v>263.77999999999997</v>
      </c>
      <c r="ES28">
        <v>0</v>
      </c>
      <c r="ET28">
        <v>0</v>
      </c>
      <c r="EU28">
        <v>0</v>
      </c>
      <c r="EV28">
        <v>263.77999999999997</v>
      </c>
      <c r="EW28">
        <v>21.6</v>
      </c>
      <c r="EX28">
        <v>0</v>
      </c>
      <c r="EY28">
        <v>0</v>
      </c>
      <c r="FQ28">
        <v>0</v>
      </c>
      <c r="FR28">
        <f t="shared" ref="FR28:FR62" si="52">ROUND(IF(BI28=3,GM28,0),2)</f>
        <v>0</v>
      </c>
      <c r="FS28">
        <v>0</v>
      </c>
      <c r="FX28">
        <v>74</v>
      </c>
      <c r="FY28">
        <v>36</v>
      </c>
      <c r="GA28" t="s">
        <v>3</v>
      </c>
      <c r="GD28">
        <v>1</v>
      </c>
      <c r="GF28">
        <v>2093640994</v>
      </c>
      <c r="GG28">
        <v>2</v>
      </c>
      <c r="GH28">
        <v>1</v>
      </c>
      <c r="GI28">
        <v>4</v>
      </c>
      <c r="GJ28">
        <v>0</v>
      </c>
      <c r="GK28">
        <v>0</v>
      </c>
      <c r="GL28">
        <f t="shared" ref="GL28:GL62" si="53">ROUND(IF(AND(BH28=3,BI28=3,FS28&lt;&gt;0),P28,0),2)</f>
        <v>0</v>
      </c>
      <c r="GM28">
        <f t="shared" ref="GM28:GM62" si="54">ROUND(O28+X28+Y28,2)+GX28</f>
        <v>744315.41</v>
      </c>
      <c r="GN28">
        <f t="shared" ref="GN28:GN62" si="55">IF(OR(BI28=0,BI28=1),GM28-GX28,0)</f>
        <v>0</v>
      </c>
      <c r="GO28">
        <f t="shared" ref="GO28:GO62" si="56">IF(BI28=2,GM28-GX28,0)</f>
        <v>0</v>
      </c>
      <c r="GP28">
        <f t="shared" ref="GP28:GP62" si="57">IF(BI28=4,GM28-GX28,0)</f>
        <v>744315.41</v>
      </c>
      <c r="GR28">
        <v>0</v>
      </c>
      <c r="GS28">
        <v>3</v>
      </c>
      <c r="GT28">
        <v>0</v>
      </c>
      <c r="GU28" t="s">
        <v>3</v>
      </c>
      <c r="GV28">
        <f t="shared" ref="GV28:GV62" si="58">ROUND((GT28),6)</f>
        <v>0</v>
      </c>
      <c r="GW28">
        <v>1</v>
      </c>
      <c r="GX28">
        <f t="shared" ref="GX28:GX62" si="59">ROUND(HC28*I28,2)</f>
        <v>0</v>
      </c>
      <c r="HA28">
        <v>0</v>
      </c>
      <c r="HB28">
        <v>0</v>
      </c>
      <c r="HC28">
        <f t="shared" ref="HC28:HC62" si="60">GV28*GW28</f>
        <v>0</v>
      </c>
      <c r="HE28" t="s">
        <v>3</v>
      </c>
      <c r="HF28" t="s">
        <v>3</v>
      </c>
      <c r="HM28" t="s">
        <v>3</v>
      </c>
      <c r="HN28" t="s">
        <v>27</v>
      </c>
      <c r="HO28" t="s">
        <v>28</v>
      </c>
      <c r="HP28" t="s">
        <v>23</v>
      </c>
      <c r="HQ28" t="s">
        <v>23</v>
      </c>
      <c r="IK28">
        <v>0</v>
      </c>
    </row>
    <row r="29" spans="1:245" x14ac:dyDescent="0.2">
      <c r="A29">
        <v>17</v>
      </c>
      <c r="B29">
        <v>1</v>
      </c>
      <c r="C29">
        <f>ROW(SmtRes!A5)</f>
        <v>5</v>
      </c>
      <c r="D29">
        <f>ROW(EtalonRes!A5)</f>
        <v>5</v>
      </c>
      <c r="E29" t="s">
        <v>29</v>
      </c>
      <c r="F29" t="s">
        <v>30</v>
      </c>
      <c r="G29" t="s">
        <v>31</v>
      </c>
      <c r="H29" t="s">
        <v>20</v>
      </c>
      <c r="I29">
        <v>20</v>
      </c>
      <c r="J29">
        <v>0</v>
      </c>
      <c r="K29">
        <v>20</v>
      </c>
      <c r="O29">
        <f t="shared" si="21"/>
        <v>337653.35</v>
      </c>
      <c r="P29">
        <f t="shared" si="22"/>
        <v>0</v>
      </c>
      <c r="Q29">
        <f t="shared" si="23"/>
        <v>0</v>
      </c>
      <c r="R29">
        <f t="shared" si="24"/>
        <v>0</v>
      </c>
      <c r="S29">
        <f t="shared" si="25"/>
        <v>337653.35</v>
      </c>
      <c r="T29">
        <f t="shared" si="26"/>
        <v>0</v>
      </c>
      <c r="U29">
        <f t="shared" si="27"/>
        <v>561.6</v>
      </c>
      <c r="V29">
        <f t="shared" si="28"/>
        <v>0</v>
      </c>
      <c r="W29">
        <f t="shared" si="29"/>
        <v>0</v>
      </c>
      <c r="X29">
        <f t="shared" si="30"/>
        <v>249863.48</v>
      </c>
      <c r="Y29">
        <f t="shared" si="31"/>
        <v>121555.21</v>
      </c>
      <c r="AA29">
        <v>50209403</v>
      </c>
      <c r="AB29">
        <f t="shared" si="32"/>
        <v>326.67700000000002</v>
      </c>
      <c r="AC29">
        <f t="shared" si="33"/>
        <v>0</v>
      </c>
      <c r="AD29">
        <f t="shared" si="34"/>
        <v>0</v>
      </c>
      <c r="AE29">
        <f t="shared" si="35"/>
        <v>0</v>
      </c>
      <c r="AF29">
        <f t="shared" si="36"/>
        <v>326.67700000000002</v>
      </c>
      <c r="AG29">
        <f t="shared" si="37"/>
        <v>0</v>
      </c>
      <c r="AH29">
        <f t="shared" si="38"/>
        <v>28.080000000000002</v>
      </c>
      <c r="AI29">
        <f t="shared" si="39"/>
        <v>0</v>
      </c>
      <c r="AJ29">
        <f t="shared" si="40"/>
        <v>0</v>
      </c>
      <c r="AK29">
        <v>251.29</v>
      </c>
      <c r="AL29">
        <v>0</v>
      </c>
      <c r="AM29">
        <v>0</v>
      </c>
      <c r="AN29">
        <v>0</v>
      </c>
      <c r="AO29">
        <v>251.29</v>
      </c>
      <c r="AP29">
        <v>0</v>
      </c>
      <c r="AQ29">
        <v>21.6</v>
      </c>
      <c r="AR29">
        <v>0</v>
      </c>
      <c r="AS29">
        <v>0</v>
      </c>
      <c r="AT29">
        <v>74</v>
      </c>
      <c r="AU29">
        <v>36</v>
      </c>
      <c r="AV29">
        <v>1</v>
      </c>
      <c r="AW29">
        <v>1</v>
      </c>
      <c r="AZ29">
        <v>1</v>
      </c>
      <c r="BA29">
        <v>51.68</v>
      </c>
      <c r="BB29">
        <v>1</v>
      </c>
      <c r="BC29">
        <v>1</v>
      </c>
      <c r="BD29" t="s">
        <v>3</v>
      </c>
      <c r="BE29" t="s">
        <v>3</v>
      </c>
      <c r="BF29" t="s">
        <v>3</v>
      </c>
      <c r="BG29" t="s">
        <v>3</v>
      </c>
      <c r="BH29">
        <v>0</v>
      </c>
      <c r="BI29">
        <v>4</v>
      </c>
      <c r="BJ29" t="s">
        <v>32</v>
      </c>
      <c r="BM29">
        <v>200001</v>
      </c>
      <c r="BN29">
        <v>0</v>
      </c>
      <c r="BO29" t="s">
        <v>3</v>
      </c>
      <c r="BP29">
        <v>0</v>
      </c>
      <c r="BQ29">
        <v>4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74</v>
      </c>
      <c r="CA29">
        <v>36</v>
      </c>
      <c r="CB29" t="s">
        <v>3</v>
      </c>
      <c r="CE29">
        <v>0</v>
      </c>
      <c r="CF29">
        <v>0</v>
      </c>
      <c r="CG29">
        <v>0</v>
      </c>
      <c r="CM29">
        <v>0</v>
      </c>
      <c r="CN29" t="s">
        <v>367</v>
      </c>
      <c r="CO29">
        <v>0</v>
      </c>
      <c r="CP29">
        <f t="shared" si="41"/>
        <v>337653.35</v>
      </c>
      <c r="CQ29">
        <f t="shared" si="42"/>
        <v>0</v>
      </c>
      <c r="CR29">
        <f t="shared" si="43"/>
        <v>0</v>
      </c>
      <c r="CS29">
        <f t="shared" si="44"/>
        <v>0</v>
      </c>
      <c r="CT29">
        <f t="shared" si="45"/>
        <v>16882.667359999999</v>
      </c>
      <c r="CU29">
        <f t="shared" si="46"/>
        <v>0</v>
      </c>
      <c r="CV29">
        <f t="shared" si="47"/>
        <v>28.080000000000002</v>
      </c>
      <c r="CW29">
        <f t="shared" si="48"/>
        <v>0</v>
      </c>
      <c r="CX29">
        <f t="shared" si="49"/>
        <v>0</v>
      </c>
      <c r="CY29">
        <f t="shared" si="50"/>
        <v>249863.47899999999</v>
      </c>
      <c r="CZ29">
        <f t="shared" si="51"/>
        <v>121555.20599999999</v>
      </c>
      <c r="DB29">
        <v>2</v>
      </c>
      <c r="DC29" t="s">
        <v>3</v>
      </c>
      <c r="DD29" t="s">
        <v>3</v>
      </c>
      <c r="DE29" t="s">
        <v>22</v>
      </c>
      <c r="DF29" t="s">
        <v>22</v>
      </c>
      <c r="DG29" t="s">
        <v>22</v>
      </c>
      <c r="DH29" t="s">
        <v>3</v>
      </c>
      <c r="DI29" t="s">
        <v>22</v>
      </c>
      <c r="DJ29" t="s">
        <v>22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1013</v>
      </c>
      <c r="DV29" t="s">
        <v>20</v>
      </c>
      <c r="DW29" t="s">
        <v>20</v>
      </c>
      <c r="DX29">
        <v>1</v>
      </c>
      <c r="DZ29" t="s">
        <v>3</v>
      </c>
      <c r="EA29" t="s">
        <v>3</v>
      </c>
      <c r="EB29" t="s">
        <v>3</v>
      </c>
      <c r="EC29" t="s">
        <v>3</v>
      </c>
      <c r="EE29">
        <v>48237344</v>
      </c>
      <c r="EF29">
        <v>4</v>
      </c>
      <c r="EG29" t="s">
        <v>23</v>
      </c>
      <c r="EH29">
        <v>83</v>
      </c>
      <c r="EI29" t="s">
        <v>23</v>
      </c>
      <c r="EJ29">
        <v>4</v>
      </c>
      <c r="EK29">
        <v>200001</v>
      </c>
      <c r="EL29" t="s">
        <v>24</v>
      </c>
      <c r="EM29" t="s">
        <v>25</v>
      </c>
      <c r="EO29" t="s">
        <v>26</v>
      </c>
      <c r="EQ29">
        <v>0</v>
      </c>
      <c r="ER29">
        <v>251.29</v>
      </c>
      <c r="ES29">
        <v>0</v>
      </c>
      <c r="ET29">
        <v>0</v>
      </c>
      <c r="EU29">
        <v>0</v>
      </c>
      <c r="EV29">
        <v>251.29</v>
      </c>
      <c r="EW29">
        <v>21.6</v>
      </c>
      <c r="EX29">
        <v>0</v>
      </c>
      <c r="EY29">
        <v>0</v>
      </c>
      <c r="FQ29">
        <v>0</v>
      </c>
      <c r="FR29">
        <f t="shared" si="52"/>
        <v>0</v>
      </c>
      <c r="FS29">
        <v>0</v>
      </c>
      <c r="FX29">
        <v>74</v>
      </c>
      <c r="FY29">
        <v>36</v>
      </c>
      <c r="GA29" t="s">
        <v>3</v>
      </c>
      <c r="GD29">
        <v>1</v>
      </c>
      <c r="GF29">
        <v>1409901155</v>
      </c>
      <c r="GG29">
        <v>2</v>
      </c>
      <c r="GH29">
        <v>1</v>
      </c>
      <c r="GI29">
        <v>4</v>
      </c>
      <c r="GJ29">
        <v>0</v>
      </c>
      <c r="GK29">
        <v>0</v>
      </c>
      <c r="GL29">
        <f t="shared" si="53"/>
        <v>0</v>
      </c>
      <c r="GM29">
        <f t="shared" si="54"/>
        <v>709072.04</v>
      </c>
      <c r="GN29">
        <f t="shared" si="55"/>
        <v>0</v>
      </c>
      <c r="GO29">
        <f t="shared" si="56"/>
        <v>0</v>
      </c>
      <c r="GP29">
        <f t="shared" si="57"/>
        <v>709072.04</v>
      </c>
      <c r="GR29">
        <v>0</v>
      </c>
      <c r="GS29">
        <v>3</v>
      </c>
      <c r="GT29">
        <v>0</v>
      </c>
      <c r="GU29" t="s">
        <v>3</v>
      </c>
      <c r="GV29">
        <f t="shared" si="58"/>
        <v>0</v>
      </c>
      <c r="GW29">
        <v>1</v>
      </c>
      <c r="GX29">
        <f t="shared" si="59"/>
        <v>0</v>
      </c>
      <c r="HA29">
        <v>0</v>
      </c>
      <c r="HB29">
        <v>0</v>
      </c>
      <c r="HC29">
        <f t="shared" si="60"/>
        <v>0</v>
      </c>
      <c r="HE29" t="s">
        <v>3</v>
      </c>
      <c r="HF29" t="s">
        <v>3</v>
      </c>
      <c r="HM29" t="s">
        <v>3</v>
      </c>
      <c r="HN29" t="s">
        <v>27</v>
      </c>
      <c r="HO29" t="s">
        <v>28</v>
      </c>
      <c r="HP29" t="s">
        <v>23</v>
      </c>
      <c r="HQ29" t="s">
        <v>23</v>
      </c>
      <c r="IK29">
        <v>0</v>
      </c>
    </row>
    <row r="30" spans="1:245" x14ac:dyDescent="0.2">
      <c r="A30">
        <v>17</v>
      </c>
      <c r="B30">
        <v>1</v>
      </c>
      <c r="C30">
        <f>ROW(SmtRes!A7)</f>
        <v>7</v>
      </c>
      <c r="D30">
        <f>ROW(EtalonRes!A7)</f>
        <v>7</v>
      </c>
      <c r="E30" t="s">
        <v>33</v>
      </c>
      <c r="F30" t="s">
        <v>34</v>
      </c>
      <c r="G30" t="s">
        <v>35</v>
      </c>
      <c r="H30" t="s">
        <v>36</v>
      </c>
      <c r="I30">
        <v>20</v>
      </c>
      <c r="J30">
        <v>0</v>
      </c>
      <c r="K30">
        <v>20</v>
      </c>
      <c r="O30">
        <f t="shared" si="21"/>
        <v>44354.879999999997</v>
      </c>
      <c r="P30">
        <f t="shared" si="22"/>
        <v>0</v>
      </c>
      <c r="Q30">
        <f t="shared" si="23"/>
        <v>0</v>
      </c>
      <c r="R30">
        <f t="shared" si="24"/>
        <v>0</v>
      </c>
      <c r="S30">
        <f t="shared" si="25"/>
        <v>44354.879999999997</v>
      </c>
      <c r="T30">
        <f t="shared" si="26"/>
        <v>0</v>
      </c>
      <c r="U30">
        <f t="shared" si="27"/>
        <v>74.88</v>
      </c>
      <c r="V30">
        <f t="shared" si="28"/>
        <v>0</v>
      </c>
      <c r="W30">
        <f t="shared" si="29"/>
        <v>0</v>
      </c>
      <c r="X30">
        <f t="shared" si="30"/>
        <v>32822.61</v>
      </c>
      <c r="Y30">
        <f t="shared" si="31"/>
        <v>15967.76</v>
      </c>
      <c r="AA30">
        <v>50209403</v>
      </c>
      <c r="AB30">
        <f t="shared" si="32"/>
        <v>42.912999999999997</v>
      </c>
      <c r="AC30">
        <f t="shared" si="33"/>
        <v>0</v>
      </c>
      <c r="AD30">
        <f t="shared" si="34"/>
        <v>0</v>
      </c>
      <c r="AE30">
        <f t="shared" si="35"/>
        <v>0</v>
      </c>
      <c r="AF30">
        <f t="shared" si="36"/>
        <v>42.912999999999997</v>
      </c>
      <c r="AG30">
        <f t="shared" si="37"/>
        <v>0</v>
      </c>
      <c r="AH30">
        <f t="shared" si="38"/>
        <v>3.7439999999999998</v>
      </c>
      <c r="AI30">
        <f t="shared" si="39"/>
        <v>0</v>
      </c>
      <c r="AJ30">
        <f t="shared" si="40"/>
        <v>0</v>
      </c>
      <c r="AK30">
        <v>33.01</v>
      </c>
      <c r="AL30">
        <v>0</v>
      </c>
      <c r="AM30">
        <v>0</v>
      </c>
      <c r="AN30">
        <v>0</v>
      </c>
      <c r="AO30">
        <v>33.01</v>
      </c>
      <c r="AP30">
        <v>0</v>
      </c>
      <c r="AQ30">
        <v>2.88</v>
      </c>
      <c r="AR30">
        <v>0</v>
      </c>
      <c r="AS30">
        <v>0</v>
      </c>
      <c r="AT30">
        <v>74</v>
      </c>
      <c r="AU30">
        <v>36</v>
      </c>
      <c r="AV30">
        <v>1</v>
      </c>
      <c r="AW30">
        <v>1</v>
      </c>
      <c r="AZ30">
        <v>1</v>
      </c>
      <c r="BA30">
        <v>51.68</v>
      </c>
      <c r="BB30">
        <v>1</v>
      </c>
      <c r="BC30">
        <v>1</v>
      </c>
      <c r="BD30" t="s">
        <v>3</v>
      </c>
      <c r="BE30" t="s">
        <v>3</v>
      </c>
      <c r="BF30" t="s">
        <v>3</v>
      </c>
      <c r="BG30" t="s">
        <v>3</v>
      </c>
      <c r="BH30">
        <v>0</v>
      </c>
      <c r="BI30">
        <v>4</v>
      </c>
      <c r="BJ30" t="s">
        <v>37</v>
      </c>
      <c r="BM30">
        <v>200001</v>
      </c>
      <c r="BN30">
        <v>0</v>
      </c>
      <c r="BO30" t="s">
        <v>3</v>
      </c>
      <c r="BP30">
        <v>0</v>
      </c>
      <c r="BQ30">
        <v>4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74</v>
      </c>
      <c r="CA30">
        <v>36</v>
      </c>
      <c r="CB30" t="s">
        <v>3</v>
      </c>
      <c r="CE30">
        <v>0</v>
      </c>
      <c r="CF30">
        <v>0</v>
      </c>
      <c r="CG30">
        <v>0</v>
      </c>
      <c r="CM30">
        <v>0</v>
      </c>
      <c r="CN30" t="s">
        <v>367</v>
      </c>
      <c r="CO30">
        <v>0</v>
      </c>
      <c r="CP30">
        <f t="shared" si="41"/>
        <v>44354.879999999997</v>
      </c>
      <c r="CQ30">
        <f t="shared" si="42"/>
        <v>0</v>
      </c>
      <c r="CR30">
        <f t="shared" si="43"/>
        <v>0</v>
      </c>
      <c r="CS30">
        <f t="shared" si="44"/>
        <v>0</v>
      </c>
      <c r="CT30">
        <f t="shared" si="45"/>
        <v>2217.7438399999996</v>
      </c>
      <c r="CU30">
        <f t="shared" si="46"/>
        <v>0</v>
      </c>
      <c r="CV30">
        <f t="shared" si="47"/>
        <v>3.7439999999999998</v>
      </c>
      <c r="CW30">
        <f t="shared" si="48"/>
        <v>0</v>
      </c>
      <c r="CX30">
        <f t="shared" si="49"/>
        <v>0</v>
      </c>
      <c r="CY30">
        <f t="shared" si="50"/>
        <v>32822.611199999999</v>
      </c>
      <c r="CZ30">
        <f t="shared" si="51"/>
        <v>15967.756799999999</v>
      </c>
      <c r="DB30">
        <v>3</v>
      </c>
      <c r="DC30" t="s">
        <v>3</v>
      </c>
      <c r="DD30" t="s">
        <v>3</v>
      </c>
      <c r="DE30" t="s">
        <v>22</v>
      </c>
      <c r="DF30" t="s">
        <v>22</v>
      </c>
      <c r="DG30" t="s">
        <v>22</v>
      </c>
      <c r="DH30" t="s">
        <v>3</v>
      </c>
      <c r="DI30" t="s">
        <v>22</v>
      </c>
      <c r="DJ30" t="s">
        <v>22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1013</v>
      </c>
      <c r="DV30" t="s">
        <v>36</v>
      </c>
      <c r="DW30" t="s">
        <v>36</v>
      </c>
      <c r="DX30">
        <v>1</v>
      </c>
      <c r="DZ30" t="s">
        <v>3</v>
      </c>
      <c r="EA30" t="s">
        <v>3</v>
      </c>
      <c r="EB30" t="s">
        <v>3</v>
      </c>
      <c r="EC30" t="s">
        <v>3</v>
      </c>
      <c r="EE30">
        <v>48237344</v>
      </c>
      <c r="EF30">
        <v>4</v>
      </c>
      <c r="EG30" t="s">
        <v>23</v>
      </c>
      <c r="EH30">
        <v>83</v>
      </c>
      <c r="EI30" t="s">
        <v>23</v>
      </c>
      <c r="EJ30">
        <v>4</v>
      </c>
      <c r="EK30">
        <v>200001</v>
      </c>
      <c r="EL30" t="s">
        <v>24</v>
      </c>
      <c r="EM30" t="s">
        <v>25</v>
      </c>
      <c r="EO30" t="s">
        <v>26</v>
      </c>
      <c r="EQ30">
        <v>0</v>
      </c>
      <c r="ER30">
        <v>33.01</v>
      </c>
      <c r="ES30">
        <v>0</v>
      </c>
      <c r="ET30">
        <v>0</v>
      </c>
      <c r="EU30">
        <v>0</v>
      </c>
      <c r="EV30">
        <v>33.01</v>
      </c>
      <c r="EW30">
        <v>2.88</v>
      </c>
      <c r="EX30">
        <v>0</v>
      </c>
      <c r="EY30">
        <v>0</v>
      </c>
      <c r="FQ30">
        <v>0</v>
      </c>
      <c r="FR30">
        <f t="shared" si="52"/>
        <v>0</v>
      </c>
      <c r="FS30">
        <v>0</v>
      </c>
      <c r="FX30">
        <v>74</v>
      </c>
      <c r="FY30">
        <v>36</v>
      </c>
      <c r="GA30" t="s">
        <v>3</v>
      </c>
      <c r="GD30">
        <v>1</v>
      </c>
      <c r="GF30">
        <v>32267555</v>
      </c>
      <c r="GG30">
        <v>2</v>
      </c>
      <c r="GH30">
        <v>1</v>
      </c>
      <c r="GI30">
        <v>4</v>
      </c>
      <c r="GJ30">
        <v>0</v>
      </c>
      <c r="GK30">
        <v>0</v>
      </c>
      <c r="GL30">
        <f t="shared" si="53"/>
        <v>0</v>
      </c>
      <c r="GM30">
        <f t="shared" si="54"/>
        <v>93145.25</v>
      </c>
      <c r="GN30">
        <f t="shared" si="55"/>
        <v>0</v>
      </c>
      <c r="GO30">
        <f t="shared" si="56"/>
        <v>0</v>
      </c>
      <c r="GP30">
        <f t="shared" si="57"/>
        <v>93145.25</v>
      </c>
      <c r="GR30">
        <v>0</v>
      </c>
      <c r="GS30">
        <v>3</v>
      </c>
      <c r="GT30">
        <v>0</v>
      </c>
      <c r="GU30" t="s">
        <v>3</v>
      </c>
      <c r="GV30">
        <f t="shared" si="58"/>
        <v>0</v>
      </c>
      <c r="GW30">
        <v>1</v>
      </c>
      <c r="GX30">
        <f t="shared" si="59"/>
        <v>0</v>
      </c>
      <c r="HA30">
        <v>0</v>
      </c>
      <c r="HB30">
        <v>0</v>
      </c>
      <c r="HC30">
        <f t="shared" si="60"/>
        <v>0</v>
      </c>
      <c r="HE30" t="s">
        <v>3</v>
      </c>
      <c r="HF30" t="s">
        <v>3</v>
      </c>
      <c r="HM30" t="s">
        <v>3</v>
      </c>
      <c r="HN30" t="s">
        <v>27</v>
      </c>
      <c r="HO30" t="s">
        <v>28</v>
      </c>
      <c r="HP30" t="s">
        <v>23</v>
      </c>
      <c r="HQ30" t="s">
        <v>23</v>
      </c>
      <c r="IK30">
        <v>0</v>
      </c>
    </row>
    <row r="31" spans="1:245" x14ac:dyDescent="0.2">
      <c r="A31">
        <v>17</v>
      </c>
      <c r="B31">
        <v>1</v>
      </c>
      <c r="C31">
        <f>ROW(SmtRes!A9)</f>
        <v>9</v>
      </c>
      <c r="D31">
        <f>ROW(EtalonRes!A9)</f>
        <v>9</v>
      </c>
      <c r="E31" t="s">
        <v>38</v>
      </c>
      <c r="F31" t="s">
        <v>39</v>
      </c>
      <c r="G31" t="s">
        <v>40</v>
      </c>
      <c r="H31" t="s">
        <v>41</v>
      </c>
      <c r="I31">
        <v>0.6</v>
      </c>
      <c r="J31">
        <v>0</v>
      </c>
      <c r="K31">
        <v>0.6</v>
      </c>
      <c r="O31">
        <f t="shared" si="21"/>
        <v>6689.51</v>
      </c>
      <c r="P31">
        <f t="shared" si="22"/>
        <v>0</v>
      </c>
      <c r="Q31">
        <f t="shared" si="23"/>
        <v>0</v>
      </c>
      <c r="R31">
        <f t="shared" si="24"/>
        <v>0</v>
      </c>
      <c r="S31">
        <f t="shared" si="25"/>
        <v>6689.51</v>
      </c>
      <c r="T31">
        <f t="shared" si="26"/>
        <v>0</v>
      </c>
      <c r="U31">
        <f t="shared" si="27"/>
        <v>10.1088</v>
      </c>
      <c r="V31">
        <f t="shared" si="28"/>
        <v>0</v>
      </c>
      <c r="W31">
        <f t="shared" si="29"/>
        <v>0</v>
      </c>
      <c r="X31">
        <f t="shared" si="30"/>
        <v>4950.24</v>
      </c>
      <c r="Y31">
        <f t="shared" si="31"/>
        <v>2408.2199999999998</v>
      </c>
      <c r="AA31">
        <v>50209403</v>
      </c>
      <c r="AB31">
        <f t="shared" si="32"/>
        <v>215.73500000000001</v>
      </c>
      <c r="AC31">
        <f t="shared" si="33"/>
        <v>0</v>
      </c>
      <c r="AD31">
        <f t="shared" si="34"/>
        <v>0</v>
      </c>
      <c r="AE31">
        <f t="shared" si="35"/>
        <v>0</v>
      </c>
      <c r="AF31">
        <f t="shared" si="36"/>
        <v>215.73500000000001</v>
      </c>
      <c r="AG31">
        <f t="shared" si="37"/>
        <v>0</v>
      </c>
      <c r="AH31">
        <f t="shared" si="38"/>
        <v>16.848000000000003</v>
      </c>
      <c r="AI31">
        <f t="shared" si="39"/>
        <v>0</v>
      </c>
      <c r="AJ31">
        <f t="shared" si="40"/>
        <v>0</v>
      </c>
      <c r="AK31">
        <v>165.95</v>
      </c>
      <c r="AL31">
        <v>0</v>
      </c>
      <c r="AM31">
        <v>0</v>
      </c>
      <c r="AN31">
        <v>0</v>
      </c>
      <c r="AO31">
        <v>165.95</v>
      </c>
      <c r="AP31">
        <v>0</v>
      </c>
      <c r="AQ31">
        <v>12.96</v>
      </c>
      <c r="AR31">
        <v>0</v>
      </c>
      <c r="AS31">
        <v>0</v>
      </c>
      <c r="AT31">
        <v>74</v>
      </c>
      <c r="AU31">
        <v>36</v>
      </c>
      <c r="AV31">
        <v>1</v>
      </c>
      <c r="AW31">
        <v>1</v>
      </c>
      <c r="AZ31">
        <v>1</v>
      </c>
      <c r="BA31">
        <v>51.68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0</v>
      </c>
      <c r="BI31">
        <v>4</v>
      </c>
      <c r="BJ31" t="s">
        <v>42</v>
      </c>
      <c r="BM31">
        <v>200001</v>
      </c>
      <c r="BN31">
        <v>0</v>
      </c>
      <c r="BO31" t="s">
        <v>3</v>
      </c>
      <c r="BP31">
        <v>0</v>
      </c>
      <c r="BQ31">
        <v>4</v>
      </c>
      <c r="BR31">
        <v>0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74</v>
      </c>
      <c r="CA31">
        <v>36</v>
      </c>
      <c r="CB31" t="s">
        <v>3</v>
      </c>
      <c r="CE31">
        <v>0</v>
      </c>
      <c r="CF31">
        <v>0</v>
      </c>
      <c r="CG31">
        <v>0</v>
      </c>
      <c r="CM31">
        <v>0</v>
      </c>
      <c r="CN31" t="s">
        <v>367</v>
      </c>
      <c r="CO31">
        <v>0</v>
      </c>
      <c r="CP31">
        <f t="shared" si="41"/>
        <v>6689.51</v>
      </c>
      <c r="CQ31">
        <f t="shared" si="42"/>
        <v>0</v>
      </c>
      <c r="CR31">
        <f t="shared" si="43"/>
        <v>0</v>
      </c>
      <c r="CS31">
        <f t="shared" si="44"/>
        <v>0</v>
      </c>
      <c r="CT31">
        <f t="shared" si="45"/>
        <v>11149.184800000001</v>
      </c>
      <c r="CU31">
        <f t="shared" si="46"/>
        <v>0</v>
      </c>
      <c r="CV31">
        <f t="shared" si="47"/>
        <v>16.848000000000003</v>
      </c>
      <c r="CW31">
        <f t="shared" si="48"/>
        <v>0</v>
      </c>
      <c r="CX31">
        <f t="shared" si="49"/>
        <v>0</v>
      </c>
      <c r="CY31">
        <f t="shared" si="50"/>
        <v>4950.2374</v>
      </c>
      <c r="CZ31">
        <f t="shared" si="51"/>
        <v>2408.2236000000003</v>
      </c>
      <c r="DB31">
        <v>4</v>
      </c>
      <c r="DC31" t="s">
        <v>3</v>
      </c>
      <c r="DD31" t="s">
        <v>3</v>
      </c>
      <c r="DE31" t="s">
        <v>22</v>
      </c>
      <c r="DF31" t="s">
        <v>22</v>
      </c>
      <c r="DG31" t="s">
        <v>22</v>
      </c>
      <c r="DH31" t="s">
        <v>3</v>
      </c>
      <c r="DI31" t="s">
        <v>22</v>
      </c>
      <c r="DJ31" t="s">
        <v>22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1013</v>
      </c>
      <c r="DV31" t="s">
        <v>41</v>
      </c>
      <c r="DW31" t="s">
        <v>41</v>
      </c>
      <c r="DX31">
        <v>1</v>
      </c>
      <c r="DZ31" t="s">
        <v>3</v>
      </c>
      <c r="EA31" t="s">
        <v>3</v>
      </c>
      <c r="EB31" t="s">
        <v>3</v>
      </c>
      <c r="EC31" t="s">
        <v>3</v>
      </c>
      <c r="EE31">
        <v>48237344</v>
      </c>
      <c r="EF31">
        <v>4</v>
      </c>
      <c r="EG31" t="s">
        <v>23</v>
      </c>
      <c r="EH31">
        <v>83</v>
      </c>
      <c r="EI31" t="s">
        <v>23</v>
      </c>
      <c r="EJ31">
        <v>4</v>
      </c>
      <c r="EK31">
        <v>200001</v>
      </c>
      <c r="EL31" t="s">
        <v>24</v>
      </c>
      <c r="EM31" t="s">
        <v>25</v>
      </c>
      <c r="EO31" t="s">
        <v>26</v>
      </c>
      <c r="EQ31">
        <v>0</v>
      </c>
      <c r="ER31">
        <v>165.95</v>
      </c>
      <c r="ES31">
        <v>0</v>
      </c>
      <c r="ET31">
        <v>0</v>
      </c>
      <c r="EU31">
        <v>0</v>
      </c>
      <c r="EV31">
        <v>165.95</v>
      </c>
      <c r="EW31">
        <v>12.96</v>
      </c>
      <c r="EX31">
        <v>0</v>
      </c>
      <c r="EY31">
        <v>0</v>
      </c>
      <c r="FQ31">
        <v>0</v>
      </c>
      <c r="FR31">
        <f t="shared" si="52"/>
        <v>0</v>
      </c>
      <c r="FS31">
        <v>0</v>
      </c>
      <c r="FX31">
        <v>74</v>
      </c>
      <c r="FY31">
        <v>36</v>
      </c>
      <c r="GA31" t="s">
        <v>3</v>
      </c>
      <c r="GD31">
        <v>1</v>
      </c>
      <c r="GF31">
        <v>2026759379</v>
      </c>
      <c r="GG31">
        <v>2</v>
      </c>
      <c r="GH31">
        <v>1</v>
      </c>
      <c r="GI31">
        <v>4</v>
      </c>
      <c r="GJ31">
        <v>0</v>
      </c>
      <c r="GK31">
        <v>0</v>
      </c>
      <c r="GL31">
        <f t="shared" si="53"/>
        <v>0</v>
      </c>
      <c r="GM31">
        <f t="shared" si="54"/>
        <v>14047.97</v>
      </c>
      <c r="GN31">
        <f t="shared" si="55"/>
        <v>0</v>
      </c>
      <c r="GO31">
        <f t="shared" si="56"/>
        <v>0</v>
      </c>
      <c r="GP31">
        <f t="shared" si="57"/>
        <v>14047.97</v>
      </c>
      <c r="GR31">
        <v>0</v>
      </c>
      <c r="GS31">
        <v>3</v>
      </c>
      <c r="GT31">
        <v>0</v>
      </c>
      <c r="GU31" t="s">
        <v>3</v>
      </c>
      <c r="GV31">
        <f t="shared" si="58"/>
        <v>0</v>
      </c>
      <c r="GW31">
        <v>1</v>
      </c>
      <c r="GX31">
        <f t="shared" si="59"/>
        <v>0</v>
      </c>
      <c r="HA31">
        <v>0</v>
      </c>
      <c r="HB31">
        <v>0</v>
      </c>
      <c r="HC31">
        <f t="shared" si="60"/>
        <v>0</v>
      </c>
      <c r="HE31" t="s">
        <v>3</v>
      </c>
      <c r="HF31" t="s">
        <v>3</v>
      </c>
      <c r="HM31" t="s">
        <v>3</v>
      </c>
      <c r="HN31" t="s">
        <v>27</v>
      </c>
      <c r="HO31" t="s">
        <v>28</v>
      </c>
      <c r="HP31" t="s">
        <v>23</v>
      </c>
      <c r="HQ31" t="s">
        <v>23</v>
      </c>
      <c r="IK31">
        <v>0</v>
      </c>
    </row>
    <row r="32" spans="1:245" x14ac:dyDescent="0.2">
      <c r="A32">
        <v>17</v>
      </c>
      <c r="B32">
        <v>1</v>
      </c>
      <c r="C32">
        <f>ROW(SmtRes!A11)</f>
        <v>11</v>
      </c>
      <c r="D32">
        <f>ROW(EtalonRes!A11)</f>
        <v>11</v>
      </c>
      <c r="E32" t="s">
        <v>43</v>
      </c>
      <c r="F32" t="s">
        <v>44</v>
      </c>
      <c r="G32" t="s">
        <v>45</v>
      </c>
      <c r="H32" t="s">
        <v>20</v>
      </c>
      <c r="I32">
        <v>39</v>
      </c>
      <c r="J32">
        <v>0</v>
      </c>
      <c r="K32">
        <v>39</v>
      </c>
      <c r="O32">
        <f t="shared" si="21"/>
        <v>54368.65</v>
      </c>
      <c r="P32">
        <f t="shared" si="22"/>
        <v>0</v>
      </c>
      <c r="Q32">
        <f t="shared" si="23"/>
        <v>0</v>
      </c>
      <c r="R32">
        <f t="shared" si="24"/>
        <v>0</v>
      </c>
      <c r="S32">
        <f t="shared" si="25"/>
        <v>54368.65</v>
      </c>
      <c r="T32">
        <f t="shared" si="26"/>
        <v>0</v>
      </c>
      <c r="U32">
        <f t="shared" si="27"/>
        <v>82.134</v>
      </c>
      <c r="V32">
        <f t="shared" si="28"/>
        <v>0</v>
      </c>
      <c r="W32">
        <f t="shared" si="29"/>
        <v>0</v>
      </c>
      <c r="X32">
        <f t="shared" si="30"/>
        <v>40232.800000000003</v>
      </c>
      <c r="Y32">
        <f t="shared" si="31"/>
        <v>19572.71</v>
      </c>
      <c r="AA32">
        <v>50209403</v>
      </c>
      <c r="AB32">
        <f t="shared" si="32"/>
        <v>26.975000000000001</v>
      </c>
      <c r="AC32">
        <f t="shared" si="33"/>
        <v>0</v>
      </c>
      <c r="AD32">
        <f t="shared" si="34"/>
        <v>0</v>
      </c>
      <c r="AE32">
        <f t="shared" si="35"/>
        <v>0</v>
      </c>
      <c r="AF32">
        <f t="shared" si="36"/>
        <v>26.975000000000001</v>
      </c>
      <c r="AG32">
        <f t="shared" si="37"/>
        <v>0</v>
      </c>
      <c r="AH32">
        <f t="shared" si="38"/>
        <v>2.1060000000000003</v>
      </c>
      <c r="AI32">
        <f t="shared" si="39"/>
        <v>0</v>
      </c>
      <c r="AJ32">
        <f t="shared" si="40"/>
        <v>0</v>
      </c>
      <c r="AK32">
        <v>20.75</v>
      </c>
      <c r="AL32">
        <v>0</v>
      </c>
      <c r="AM32">
        <v>0</v>
      </c>
      <c r="AN32">
        <v>0</v>
      </c>
      <c r="AO32">
        <v>20.75</v>
      </c>
      <c r="AP32">
        <v>0</v>
      </c>
      <c r="AQ32">
        <v>1.62</v>
      </c>
      <c r="AR32">
        <v>0</v>
      </c>
      <c r="AS32">
        <v>0</v>
      </c>
      <c r="AT32">
        <v>74</v>
      </c>
      <c r="AU32">
        <v>36</v>
      </c>
      <c r="AV32">
        <v>1</v>
      </c>
      <c r="AW32">
        <v>1</v>
      </c>
      <c r="AZ32">
        <v>1</v>
      </c>
      <c r="BA32">
        <v>51.68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0</v>
      </c>
      <c r="BI32">
        <v>4</v>
      </c>
      <c r="BJ32" t="s">
        <v>46</v>
      </c>
      <c r="BM32">
        <v>200001</v>
      </c>
      <c r="BN32">
        <v>0</v>
      </c>
      <c r="BO32" t="s">
        <v>3</v>
      </c>
      <c r="BP32">
        <v>0</v>
      </c>
      <c r="BQ32">
        <v>4</v>
      </c>
      <c r="BR32">
        <v>0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74</v>
      </c>
      <c r="CA32">
        <v>36</v>
      </c>
      <c r="CB32" t="s">
        <v>3</v>
      </c>
      <c r="CE32">
        <v>0</v>
      </c>
      <c r="CF32">
        <v>0</v>
      </c>
      <c r="CG32">
        <v>0</v>
      </c>
      <c r="CM32">
        <v>0</v>
      </c>
      <c r="CN32" t="s">
        <v>367</v>
      </c>
      <c r="CO32">
        <v>0</v>
      </c>
      <c r="CP32">
        <f t="shared" si="41"/>
        <v>54368.65</v>
      </c>
      <c r="CQ32">
        <f t="shared" si="42"/>
        <v>0</v>
      </c>
      <c r="CR32">
        <f t="shared" si="43"/>
        <v>0</v>
      </c>
      <c r="CS32">
        <f t="shared" si="44"/>
        <v>0</v>
      </c>
      <c r="CT32">
        <f t="shared" si="45"/>
        <v>1394.068</v>
      </c>
      <c r="CU32">
        <f t="shared" si="46"/>
        <v>0</v>
      </c>
      <c r="CV32">
        <f t="shared" si="47"/>
        <v>2.1060000000000003</v>
      </c>
      <c r="CW32">
        <f t="shared" si="48"/>
        <v>0</v>
      </c>
      <c r="CX32">
        <f t="shared" si="49"/>
        <v>0</v>
      </c>
      <c r="CY32">
        <f t="shared" si="50"/>
        <v>40232.800999999999</v>
      </c>
      <c r="CZ32">
        <f t="shared" si="51"/>
        <v>19572.714</v>
      </c>
      <c r="DB32">
        <v>5</v>
      </c>
      <c r="DC32" t="s">
        <v>3</v>
      </c>
      <c r="DD32" t="s">
        <v>3</v>
      </c>
      <c r="DE32" t="s">
        <v>22</v>
      </c>
      <c r="DF32" t="s">
        <v>22</v>
      </c>
      <c r="DG32" t="s">
        <v>22</v>
      </c>
      <c r="DH32" t="s">
        <v>3</v>
      </c>
      <c r="DI32" t="s">
        <v>22</v>
      </c>
      <c r="DJ32" t="s">
        <v>22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1013</v>
      </c>
      <c r="DV32" t="s">
        <v>20</v>
      </c>
      <c r="DW32" t="s">
        <v>20</v>
      </c>
      <c r="DX32">
        <v>1</v>
      </c>
      <c r="DZ32" t="s">
        <v>3</v>
      </c>
      <c r="EA32" t="s">
        <v>3</v>
      </c>
      <c r="EB32" t="s">
        <v>3</v>
      </c>
      <c r="EC32" t="s">
        <v>3</v>
      </c>
      <c r="EE32">
        <v>48237344</v>
      </c>
      <c r="EF32">
        <v>4</v>
      </c>
      <c r="EG32" t="s">
        <v>23</v>
      </c>
      <c r="EH32">
        <v>83</v>
      </c>
      <c r="EI32" t="s">
        <v>23</v>
      </c>
      <c r="EJ32">
        <v>4</v>
      </c>
      <c r="EK32">
        <v>200001</v>
      </c>
      <c r="EL32" t="s">
        <v>24</v>
      </c>
      <c r="EM32" t="s">
        <v>25</v>
      </c>
      <c r="EO32" t="s">
        <v>26</v>
      </c>
      <c r="EQ32">
        <v>0</v>
      </c>
      <c r="ER32">
        <v>20.75</v>
      </c>
      <c r="ES32">
        <v>0</v>
      </c>
      <c r="ET32">
        <v>0</v>
      </c>
      <c r="EU32">
        <v>0</v>
      </c>
      <c r="EV32">
        <v>20.75</v>
      </c>
      <c r="EW32">
        <v>1.62</v>
      </c>
      <c r="EX32">
        <v>0</v>
      </c>
      <c r="EY32">
        <v>0</v>
      </c>
      <c r="FQ32">
        <v>0</v>
      </c>
      <c r="FR32">
        <f t="shared" si="52"/>
        <v>0</v>
      </c>
      <c r="FS32">
        <v>0</v>
      </c>
      <c r="FX32">
        <v>74</v>
      </c>
      <c r="FY32">
        <v>36</v>
      </c>
      <c r="GA32" t="s">
        <v>3</v>
      </c>
      <c r="GD32">
        <v>1</v>
      </c>
      <c r="GF32">
        <v>1334870562</v>
      </c>
      <c r="GG32">
        <v>2</v>
      </c>
      <c r="GH32">
        <v>1</v>
      </c>
      <c r="GI32">
        <v>4</v>
      </c>
      <c r="GJ32">
        <v>0</v>
      </c>
      <c r="GK32">
        <v>0</v>
      </c>
      <c r="GL32">
        <f t="shared" si="53"/>
        <v>0</v>
      </c>
      <c r="GM32">
        <f t="shared" si="54"/>
        <v>114174.16</v>
      </c>
      <c r="GN32">
        <f t="shared" si="55"/>
        <v>0</v>
      </c>
      <c r="GO32">
        <f t="shared" si="56"/>
        <v>0</v>
      </c>
      <c r="GP32">
        <f t="shared" si="57"/>
        <v>114174.16</v>
      </c>
      <c r="GR32">
        <v>0</v>
      </c>
      <c r="GS32">
        <v>3</v>
      </c>
      <c r="GT32">
        <v>0</v>
      </c>
      <c r="GU32" t="s">
        <v>3</v>
      </c>
      <c r="GV32">
        <f t="shared" si="58"/>
        <v>0</v>
      </c>
      <c r="GW32">
        <v>1</v>
      </c>
      <c r="GX32">
        <f t="shared" si="59"/>
        <v>0</v>
      </c>
      <c r="HA32">
        <v>0</v>
      </c>
      <c r="HB32">
        <v>0</v>
      </c>
      <c r="HC32">
        <f t="shared" si="60"/>
        <v>0</v>
      </c>
      <c r="HE32" t="s">
        <v>3</v>
      </c>
      <c r="HF32" t="s">
        <v>3</v>
      </c>
      <c r="HM32" t="s">
        <v>3</v>
      </c>
      <c r="HN32" t="s">
        <v>27</v>
      </c>
      <c r="HO32" t="s">
        <v>28</v>
      </c>
      <c r="HP32" t="s">
        <v>23</v>
      </c>
      <c r="HQ32" t="s">
        <v>23</v>
      </c>
      <c r="IK32">
        <v>0</v>
      </c>
    </row>
    <row r="33" spans="1:245" x14ac:dyDescent="0.2">
      <c r="A33">
        <v>17</v>
      </c>
      <c r="B33">
        <v>1</v>
      </c>
      <c r="C33">
        <f>ROW(SmtRes!A14)</f>
        <v>14</v>
      </c>
      <c r="D33">
        <f>ROW(EtalonRes!A14)</f>
        <v>14</v>
      </c>
      <c r="E33" t="s">
        <v>47</v>
      </c>
      <c r="F33" t="s">
        <v>48</v>
      </c>
      <c r="G33" t="s">
        <v>49</v>
      </c>
      <c r="H33" t="s">
        <v>20</v>
      </c>
      <c r="I33">
        <v>19</v>
      </c>
      <c r="J33">
        <v>0</v>
      </c>
      <c r="K33">
        <v>19</v>
      </c>
      <c r="O33">
        <f t="shared" si="21"/>
        <v>84172.15</v>
      </c>
      <c r="P33">
        <f t="shared" si="22"/>
        <v>0</v>
      </c>
      <c r="Q33">
        <f t="shared" si="23"/>
        <v>0</v>
      </c>
      <c r="R33">
        <f t="shared" si="24"/>
        <v>0</v>
      </c>
      <c r="S33">
        <f t="shared" si="25"/>
        <v>84172.15</v>
      </c>
      <c r="T33">
        <f t="shared" si="26"/>
        <v>0</v>
      </c>
      <c r="U33">
        <f t="shared" si="27"/>
        <v>133.38</v>
      </c>
      <c r="V33">
        <f t="shared" si="28"/>
        <v>0</v>
      </c>
      <c r="W33">
        <f t="shared" si="29"/>
        <v>0</v>
      </c>
      <c r="X33">
        <f t="shared" si="30"/>
        <v>62287.39</v>
      </c>
      <c r="Y33">
        <f t="shared" si="31"/>
        <v>30301.97</v>
      </c>
      <c r="AA33">
        <v>50209403</v>
      </c>
      <c r="AB33">
        <f t="shared" si="32"/>
        <v>85.721999999999994</v>
      </c>
      <c r="AC33">
        <f t="shared" si="33"/>
        <v>0</v>
      </c>
      <c r="AD33">
        <f t="shared" si="34"/>
        <v>0</v>
      </c>
      <c r="AE33">
        <f t="shared" si="35"/>
        <v>0</v>
      </c>
      <c r="AF33">
        <f t="shared" si="36"/>
        <v>85.721999999999994</v>
      </c>
      <c r="AG33">
        <f t="shared" si="37"/>
        <v>0</v>
      </c>
      <c r="AH33">
        <f t="shared" si="38"/>
        <v>7.0200000000000005</v>
      </c>
      <c r="AI33">
        <f t="shared" si="39"/>
        <v>0</v>
      </c>
      <c r="AJ33">
        <f t="shared" si="40"/>
        <v>0</v>
      </c>
      <c r="AK33">
        <v>65.94</v>
      </c>
      <c r="AL33">
        <v>0</v>
      </c>
      <c r="AM33">
        <v>0</v>
      </c>
      <c r="AN33">
        <v>0</v>
      </c>
      <c r="AO33">
        <v>65.94</v>
      </c>
      <c r="AP33">
        <v>0</v>
      </c>
      <c r="AQ33">
        <v>5.4</v>
      </c>
      <c r="AR33">
        <v>0</v>
      </c>
      <c r="AS33">
        <v>0</v>
      </c>
      <c r="AT33">
        <v>74</v>
      </c>
      <c r="AU33">
        <v>36</v>
      </c>
      <c r="AV33">
        <v>1</v>
      </c>
      <c r="AW33">
        <v>1</v>
      </c>
      <c r="AZ33">
        <v>1</v>
      </c>
      <c r="BA33">
        <v>51.68</v>
      </c>
      <c r="BB33">
        <v>1</v>
      </c>
      <c r="BC33">
        <v>1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4</v>
      </c>
      <c r="BJ33" t="s">
        <v>50</v>
      </c>
      <c r="BM33">
        <v>200001</v>
      </c>
      <c r="BN33">
        <v>0</v>
      </c>
      <c r="BO33" t="s">
        <v>3</v>
      </c>
      <c r="BP33">
        <v>0</v>
      </c>
      <c r="BQ33">
        <v>4</v>
      </c>
      <c r="BR33">
        <v>0</v>
      </c>
      <c r="BS33">
        <v>1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74</v>
      </c>
      <c r="CA33">
        <v>36</v>
      </c>
      <c r="CB33" t="s">
        <v>3</v>
      </c>
      <c r="CE33">
        <v>0</v>
      </c>
      <c r="CF33">
        <v>0</v>
      </c>
      <c r="CG33">
        <v>0</v>
      </c>
      <c r="CM33">
        <v>0</v>
      </c>
      <c r="CN33" t="s">
        <v>367</v>
      </c>
      <c r="CO33">
        <v>0</v>
      </c>
      <c r="CP33">
        <f t="shared" si="41"/>
        <v>84172.15</v>
      </c>
      <c r="CQ33">
        <f t="shared" si="42"/>
        <v>0</v>
      </c>
      <c r="CR33">
        <f t="shared" si="43"/>
        <v>0</v>
      </c>
      <c r="CS33">
        <f t="shared" si="44"/>
        <v>0</v>
      </c>
      <c r="CT33">
        <f t="shared" si="45"/>
        <v>4430.1129599999995</v>
      </c>
      <c r="CU33">
        <f t="shared" si="46"/>
        <v>0</v>
      </c>
      <c r="CV33">
        <f t="shared" si="47"/>
        <v>7.0200000000000005</v>
      </c>
      <c r="CW33">
        <f t="shared" si="48"/>
        <v>0</v>
      </c>
      <c r="CX33">
        <f t="shared" si="49"/>
        <v>0</v>
      </c>
      <c r="CY33">
        <f t="shared" si="50"/>
        <v>62287.390999999996</v>
      </c>
      <c r="CZ33">
        <f t="shared" si="51"/>
        <v>30301.973999999998</v>
      </c>
      <c r="DB33">
        <v>6</v>
      </c>
      <c r="DC33" t="s">
        <v>3</v>
      </c>
      <c r="DD33" t="s">
        <v>3</v>
      </c>
      <c r="DE33" t="s">
        <v>22</v>
      </c>
      <c r="DF33" t="s">
        <v>22</v>
      </c>
      <c r="DG33" t="s">
        <v>22</v>
      </c>
      <c r="DH33" t="s">
        <v>3</v>
      </c>
      <c r="DI33" t="s">
        <v>22</v>
      </c>
      <c r="DJ33" t="s">
        <v>22</v>
      </c>
      <c r="DK33" t="s">
        <v>3</v>
      </c>
      <c r="DL33" t="s">
        <v>3</v>
      </c>
      <c r="DM33" t="s">
        <v>3</v>
      </c>
      <c r="DN33">
        <v>0</v>
      </c>
      <c r="DO33">
        <v>0</v>
      </c>
      <c r="DP33">
        <v>1</v>
      </c>
      <c r="DQ33">
        <v>1</v>
      </c>
      <c r="DU33">
        <v>1013</v>
      </c>
      <c r="DV33" t="s">
        <v>20</v>
      </c>
      <c r="DW33" t="s">
        <v>20</v>
      </c>
      <c r="DX33">
        <v>1</v>
      </c>
      <c r="DZ33" t="s">
        <v>3</v>
      </c>
      <c r="EA33" t="s">
        <v>3</v>
      </c>
      <c r="EB33" t="s">
        <v>3</v>
      </c>
      <c r="EC33" t="s">
        <v>3</v>
      </c>
      <c r="EE33">
        <v>48237344</v>
      </c>
      <c r="EF33">
        <v>4</v>
      </c>
      <c r="EG33" t="s">
        <v>23</v>
      </c>
      <c r="EH33">
        <v>83</v>
      </c>
      <c r="EI33" t="s">
        <v>23</v>
      </c>
      <c r="EJ33">
        <v>4</v>
      </c>
      <c r="EK33">
        <v>200001</v>
      </c>
      <c r="EL33" t="s">
        <v>24</v>
      </c>
      <c r="EM33" t="s">
        <v>25</v>
      </c>
      <c r="EO33" t="s">
        <v>26</v>
      </c>
      <c r="EQ33">
        <v>0</v>
      </c>
      <c r="ER33">
        <v>65.94</v>
      </c>
      <c r="ES33">
        <v>0</v>
      </c>
      <c r="ET33">
        <v>0</v>
      </c>
      <c r="EU33">
        <v>0</v>
      </c>
      <c r="EV33">
        <v>65.94</v>
      </c>
      <c r="EW33">
        <v>5.4</v>
      </c>
      <c r="EX33">
        <v>0</v>
      </c>
      <c r="EY33">
        <v>0</v>
      </c>
      <c r="FQ33">
        <v>0</v>
      </c>
      <c r="FR33">
        <f t="shared" si="52"/>
        <v>0</v>
      </c>
      <c r="FS33">
        <v>0</v>
      </c>
      <c r="FX33">
        <v>74</v>
      </c>
      <c r="FY33">
        <v>36</v>
      </c>
      <c r="GA33" t="s">
        <v>3</v>
      </c>
      <c r="GD33">
        <v>1</v>
      </c>
      <c r="GF33">
        <v>-74599083</v>
      </c>
      <c r="GG33">
        <v>2</v>
      </c>
      <c r="GH33">
        <v>1</v>
      </c>
      <c r="GI33">
        <v>4</v>
      </c>
      <c r="GJ33">
        <v>0</v>
      </c>
      <c r="GK33">
        <v>0</v>
      </c>
      <c r="GL33">
        <f t="shared" si="53"/>
        <v>0</v>
      </c>
      <c r="GM33">
        <f t="shared" si="54"/>
        <v>176761.51</v>
      </c>
      <c r="GN33">
        <f t="shared" si="55"/>
        <v>0</v>
      </c>
      <c r="GO33">
        <f t="shared" si="56"/>
        <v>0</v>
      </c>
      <c r="GP33">
        <f t="shared" si="57"/>
        <v>176761.51</v>
      </c>
      <c r="GR33">
        <v>0</v>
      </c>
      <c r="GS33">
        <v>3</v>
      </c>
      <c r="GT33">
        <v>0</v>
      </c>
      <c r="GU33" t="s">
        <v>3</v>
      </c>
      <c r="GV33">
        <f t="shared" si="58"/>
        <v>0</v>
      </c>
      <c r="GW33">
        <v>1</v>
      </c>
      <c r="GX33">
        <f t="shared" si="59"/>
        <v>0</v>
      </c>
      <c r="HA33">
        <v>0</v>
      </c>
      <c r="HB33">
        <v>0</v>
      </c>
      <c r="HC33">
        <f t="shared" si="60"/>
        <v>0</v>
      </c>
      <c r="HE33" t="s">
        <v>3</v>
      </c>
      <c r="HF33" t="s">
        <v>3</v>
      </c>
      <c r="HM33" t="s">
        <v>3</v>
      </c>
      <c r="HN33" t="s">
        <v>27</v>
      </c>
      <c r="HO33" t="s">
        <v>28</v>
      </c>
      <c r="HP33" t="s">
        <v>23</v>
      </c>
      <c r="HQ33" t="s">
        <v>23</v>
      </c>
      <c r="IK33">
        <v>0</v>
      </c>
    </row>
    <row r="34" spans="1:245" x14ac:dyDescent="0.2">
      <c r="A34">
        <v>17</v>
      </c>
      <c r="B34">
        <v>1</v>
      </c>
      <c r="C34">
        <f>ROW(SmtRes!A16)</f>
        <v>16</v>
      </c>
      <c r="D34">
        <f>ROW(EtalonRes!A16)</f>
        <v>16</v>
      </c>
      <c r="E34" t="s">
        <v>51</v>
      </c>
      <c r="F34" t="s">
        <v>52</v>
      </c>
      <c r="G34" t="s">
        <v>53</v>
      </c>
      <c r="H34" t="s">
        <v>54</v>
      </c>
      <c r="I34">
        <v>51</v>
      </c>
      <c r="J34">
        <v>0</v>
      </c>
      <c r="K34">
        <v>51</v>
      </c>
      <c r="O34">
        <f t="shared" si="21"/>
        <v>112145.55</v>
      </c>
      <c r="P34">
        <f t="shared" si="22"/>
        <v>0</v>
      </c>
      <c r="Q34">
        <f t="shared" si="23"/>
        <v>0</v>
      </c>
      <c r="R34">
        <f t="shared" si="24"/>
        <v>0</v>
      </c>
      <c r="S34">
        <f t="shared" si="25"/>
        <v>112145.55</v>
      </c>
      <c r="T34">
        <f t="shared" si="26"/>
        <v>0</v>
      </c>
      <c r="U34">
        <f t="shared" si="27"/>
        <v>179.01</v>
      </c>
      <c r="V34">
        <f t="shared" si="28"/>
        <v>0</v>
      </c>
      <c r="W34">
        <f t="shared" si="29"/>
        <v>0</v>
      </c>
      <c r="X34">
        <f t="shared" si="30"/>
        <v>82987.710000000006</v>
      </c>
      <c r="Y34">
        <f t="shared" si="31"/>
        <v>40372.400000000001</v>
      </c>
      <c r="AA34">
        <v>50209403</v>
      </c>
      <c r="AB34">
        <f t="shared" si="32"/>
        <v>42.548999999999999</v>
      </c>
      <c r="AC34">
        <f t="shared" si="33"/>
        <v>0</v>
      </c>
      <c r="AD34">
        <f t="shared" si="34"/>
        <v>0</v>
      </c>
      <c r="AE34">
        <f t="shared" si="35"/>
        <v>0</v>
      </c>
      <c r="AF34">
        <f t="shared" si="36"/>
        <v>42.548999999999999</v>
      </c>
      <c r="AG34">
        <f t="shared" si="37"/>
        <v>0</v>
      </c>
      <c r="AH34">
        <f t="shared" si="38"/>
        <v>3.5100000000000002</v>
      </c>
      <c r="AI34">
        <f t="shared" si="39"/>
        <v>0</v>
      </c>
      <c r="AJ34">
        <f t="shared" si="40"/>
        <v>0</v>
      </c>
      <c r="AK34">
        <v>32.729999999999997</v>
      </c>
      <c r="AL34">
        <v>0</v>
      </c>
      <c r="AM34">
        <v>0</v>
      </c>
      <c r="AN34">
        <v>0</v>
      </c>
      <c r="AO34">
        <v>32.729999999999997</v>
      </c>
      <c r="AP34">
        <v>0</v>
      </c>
      <c r="AQ34">
        <v>2.7</v>
      </c>
      <c r="AR34">
        <v>0</v>
      </c>
      <c r="AS34">
        <v>0</v>
      </c>
      <c r="AT34">
        <v>74</v>
      </c>
      <c r="AU34">
        <v>36</v>
      </c>
      <c r="AV34">
        <v>1</v>
      </c>
      <c r="AW34">
        <v>1</v>
      </c>
      <c r="AZ34">
        <v>1</v>
      </c>
      <c r="BA34">
        <v>51.68</v>
      </c>
      <c r="BB34">
        <v>1</v>
      </c>
      <c r="BC34">
        <v>1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4</v>
      </c>
      <c r="BJ34" t="s">
        <v>55</v>
      </c>
      <c r="BM34">
        <v>200001</v>
      </c>
      <c r="BN34">
        <v>0</v>
      </c>
      <c r="BO34" t="s">
        <v>3</v>
      </c>
      <c r="BP34">
        <v>0</v>
      </c>
      <c r="BQ34">
        <v>4</v>
      </c>
      <c r="BR34">
        <v>0</v>
      </c>
      <c r="BS34">
        <v>1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74</v>
      </c>
      <c r="CA34">
        <v>36</v>
      </c>
      <c r="CB34" t="s">
        <v>3</v>
      </c>
      <c r="CE34">
        <v>0</v>
      </c>
      <c r="CF34">
        <v>0</v>
      </c>
      <c r="CG34">
        <v>0</v>
      </c>
      <c r="CM34">
        <v>0</v>
      </c>
      <c r="CN34" t="s">
        <v>367</v>
      </c>
      <c r="CO34">
        <v>0</v>
      </c>
      <c r="CP34">
        <f t="shared" si="41"/>
        <v>112145.55</v>
      </c>
      <c r="CQ34">
        <f t="shared" si="42"/>
        <v>0</v>
      </c>
      <c r="CR34">
        <f t="shared" si="43"/>
        <v>0</v>
      </c>
      <c r="CS34">
        <f t="shared" si="44"/>
        <v>0</v>
      </c>
      <c r="CT34">
        <f t="shared" si="45"/>
        <v>2198.9323199999999</v>
      </c>
      <c r="CU34">
        <f t="shared" si="46"/>
        <v>0</v>
      </c>
      <c r="CV34">
        <f t="shared" si="47"/>
        <v>3.5100000000000002</v>
      </c>
      <c r="CW34">
        <f t="shared" si="48"/>
        <v>0</v>
      </c>
      <c r="CX34">
        <f t="shared" si="49"/>
        <v>0</v>
      </c>
      <c r="CY34">
        <f t="shared" si="50"/>
        <v>82987.706999999995</v>
      </c>
      <c r="CZ34">
        <f t="shared" si="51"/>
        <v>40372.398000000001</v>
      </c>
      <c r="DB34">
        <v>7</v>
      </c>
      <c r="DC34" t="s">
        <v>3</v>
      </c>
      <c r="DD34" t="s">
        <v>3</v>
      </c>
      <c r="DE34" t="s">
        <v>22</v>
      </c>
      <c r="DF34" t="s">
        <v>22</v>
      </c>
      <c r="DG34" t="s">
        <v>22</v>
      </c>
      <c r="DH34" t="s">
        <v>3</v>
      </c>
      <c r="DI34" t="s">
        <v>22</v>
      </c>
      <c r="DJ34" t="s">
        <v>22</v>
      </c>
      <c r="DK34" t="s">
        <v>3</v>
      </c>
      <c r="DL34" t="s">
        <v>3</v>
      </c>
      <c r="DM34" t="s">
        <v>3</v>
      </c>
      <c r="DN34">
        <v>0</v>
      </c>
      <c r="DO34">
        <v>0</v>
      </c>
      <c r="DP34">
        <v>1</v>
      </c>
      <c r="DQ34">
        <v>1</v>
      </c>
      <c r="DU34">
        <v>1013</v>
      </c>
      <c r="DV34" t="s">
        <v>54</v>
      </c>
      <c r="DW34" t="s">
        <v>54</v>
      </c>
      <c r="DX34">
        <v>1</v>
      </c>
      <c r="DZ34" t="s">
        <v>3</v>
      </c>
      <c r="EA34" t="s">
        <v>3</v>
      </c>
      <c r="EB34" t="s">
        <v>3</v>
      </c>
      <c r="EC34" t="s">
        <v>3</v>
      </c>
      <c r="EE34">
        <v>48237344</v>
      </c>
      <c r="EF34">
        <v>4</v>
      </c>
      <c r="EG34" t="s">
        <v>23</v>
      </c>
      <c r="EH34">
        <v>83</v>
      </c>
      <c r="EI34" t="s">
        <v>23</v>
      </c>
      <c r="EJ34">
        <v>4</v>
      </c>
      <c r="EK34">
        <v>200001</v>
      </c>
      <c r="EL34" t="s">
        <v>24</v>
      </c>
      <c r="EM34" t="s">
        <v>25</v>
      </c>
      <c r="EO34" t="s">
        <v>26</v>
      </c>
      <c r="EQ34">
        <v>0</v>
      </c>
      <c r="ER34">
        <v>32.729999999999997</v>
      </c>
      <c r="ES34">
        <v>0</v>
      </c>
      <c r="ET34">
        <v>0</v>
      </c>
      <c r="EU34">
        <v>0</v>
      </c>
      <c r="EV34">
        <v>32.729999999999997</v>
      </c>
      <c r="EW34">
        <v>2.7</v>
      </c>
      <c r="EX34">
        <v>0</v>
      </c>
      <c r="EY34">
        <v>0</v>
      </c>
      <c r="FQ34">
        <v>0</v>
      </c>
      <c r="FR34">
        <f t="shared" si="52"/>
        <v>0</v>
      </c>
      <c r="FS34">
        <v>0</v>
      </c>
      <c r="FX34">
        <v>74</v>
      </c>
      <c r="FY34">
        <v>36</v>
      </c>
      <c r="GA34" t="s">
        <v>3</v>
      </c>
      <c r="GD34">
        <v>1</v>
      </c>
      <c r="GF34">
        <v>-1274928147</v>
      </c>
      <c r="GG34">
        <v>2</v>
      </c>
      <c r="GH34">
        <v>1</v>
      </c>
      <c r="GI34">
        <v>4</v>
      </c>
      <c r="GJ34">
        <v>0</v>
      </c>
      <c r="GK34">
        <v>0</v>
      </c>
      <c r="GL34">
        <f t="shared" si="53"/>
        <v>0</v>
      </c>
      <c r="GM34">
        <f t="shared" si="54"/>
        <v>235505.66</v>
      </c>
      <c r="GN34">
        <f t="shared" si="55"/>
        <v>0</v>
      </c>
      <c r="GO34">
        <f t="shared" si="56"/>
        <v>0</v>
      </c>
      <c r="GP34">
        <f t="shared" si="57"/>
        <v>235505.66</v>
      </c>
      <c r="GR34">
        <v>0</v>
      </c>
      <c r="GS34">
        <v>3</v>
      </c>
      <c r="GT34">
        <v>0</v>
      </c>
      <c r="GU34" t="s">
        <v>3</v>
      </c>
      <c r="GV34">
        <f t="shared" si="58"/>
        <v>0</v>
      </c>
      <c r="GW34">
        <v>1</v>
      </c>
      <c r="GX34">
        <f t="shared" si="59"/>
        <v>0</v>
      </c>
      <c r="HA34">
        <v>0</v>
      </c>
      <c r="HB34">
        <v>0</v>
      </c>
      <c r="HC34">
        <f t="shared" si="60"/>
        <v>0</v>
      </c>
      <c r="HE34" t="s">
        <v>3</v>
      </c>
      <c r="HF34" t="s">
        <v>3</v>
      </c>
      <c r="HM34" t="s">
        <v>3</v>
      </c>
      <c r="HN34" t="s">
        <v>27</v>
      </c>
      <c r="HO34" t="s">
        <v>28</v>
      </c>
      <c r="HP34" t="s">
        <v>23</v>
      </c>
      <c r="HQ34" t="s">
        <v>23</v>
      </c>
      <c r="IK34">
        <v>0</v>
      </c>
    </row>
    <row r="35" spans="1:245" x14ac:dyDescent="0.2">
      <c r="A35">
        <v>17</v>
      </c>
      <c r="B35">
        <v>1</v>
      </c>
      <c r="C35">
        <f>ROW(SmtRes!A18)</f>
        <v>18</v>
      </c>
      <c r="D35">
        <f>ROW(EtalonRes!A18)</f>
        <v>18</v>
      </c>
      <c r="E35" t="s">
        <v>56</v>
      </c>
      <c r="F35" t="s">
        <v>57</v>
      </c>
      <c r="G35" t="s">
        <v>58</v>
      </c>
      <c r="H35" t="s">
        <v>20</v>
      </c>
      <c r="I35">
        <v>17</v>
      </c>
      <c r="J35">
        <v>0</v>
      </c>
      <c r="K35">
        <v>17</v>
      </c>
      <c r="O35">
        <f t="shared" si="21"/>
        <v>358765.25</v>
      </c>
      <c r="P35">
        <f t="shared" si="22"/>
        <v>0</v>
      </c>
      <c r="Q35">
        <f t="shared" si="23"/>
        <v>0</v>
      </c>
      <c r="R35">
        <f t="shared" si="24"/>
        <v>0</v>
      </c>
      <c r="S35">
        <f t="shared" si="25"/>
        <v>358765.25</v>
      </c>
      <c r="T35">
        <f t="shared" si="26"/>
        <v>0</v>
      </c>
      <c r="U35">
        <f t="shared" si="27"/>
        <v>596.70000000000005</v>
      </c>
      <c r="V35">
        <f t="shared" si="28"/>
        <v>0</v>
      </c>
      <c r="W35">
        <f t="shared" si="29"/>
        <v>0</v>
      </c>
      <c r="X35">
        <f t="shared" si="30"/>
        <v>265486.28999999998</v>
      </c>
      <c r="Y35">
        <f t="shared" si="31"/>
        <v>129155.49</v>
      </c>
      <c r="AA35">
        <v>50209403</v>
      </c>
      <c r="AB35">
        <f t="shared" si="32"/>
        <v>408.35599999999999</v>
      </c>
      <c r="AC35">
        <f t="shared" si="33"/>
        <v>0</v>
      </c>
      <c r="AD35">
        <f t="shared" si="34"/>
        <v>0</v>
      </c>
      <c r="AE35">
        <f t="shared" si="35"/>
        <v>0</v>
      </c>
      <c r="AF35">
        <f t="shared" si="36"/>
        <v>408.35599999999999</v>
      </c>
      <c r="AG35">
        <f t="shared" si="37"/>
        <v>0</v>
      </c>
      <c r="AH35">
        <f t="shared" si="38"/>
        <v>35.1</v>
      </c>
      <c r="AI35">
        <f t="shared" si="39"/>
        <v>0</v>
      </c>
      <c r="AJ35">
        <f t="shared" si="40"/>
        <v>0</v>
      </c>
      <c r="AK35">
        <v>314.12</v>
      </c>
      <c r="AL35">
        <v>0</v>
      </c>
      <c r="AM35">
        <v>0</v>
      </c>
      <c r="AN35">
        <v>0</v>
      </c>
      <c r="AO35">
        <v>314.12</v>
      </c>
      <c r="AP35">
        <v>0</v>
      </c>
      <c r="AQ35">
        <v>27</v>
      </c>
      <c r="AR35">
        <v>0</v>
      </c>
      <c r="AS35">
        <v>0</v>
      </c>
      <c r="AT35">
        <v>74</v>
      </c>
      <c r="AU35">
        <v>36</v>
      </c>
      <c r="AV35">
        <v>1</v>
      </c>
      <c r="AW35">
        <v>1</v>
      </c>
      <c r="AZ35">
        <v>1</v>
      </c>
      <c r="BA35">
        <v>51.68</v>
      </c>
      <c r="BB35">
        <v>1</v>
      </c>
      <c r="BC35">
        <v>1</v>
      </c>
      <c r="BD35" t="s">
        <v>3</v>
      </c>
      <c r="BE35" t="s">
        <v>3</v>
      </c>
      <c r="BF35" t="s">
        <v>3</v>
      </c>
      <c r="BG35" t="s">
        <v>3</v>
      </c>
      <c r="BH35">
        <v>0</v>
      </c>
      <c r="BI35">
        <v>4</v>
      </c>
      <c r="BJ35" t="s">
        <v>59</v>
      </c>
      <c r="BM35">
        <v>200001</v>
      </c>
      <c r="BN35">
        <v>0</v>
      </c>
      <c r="BO35" t="s">
        <v>3</v>
      </c>
      <c r="BP35">
        <v>0</v>
      </c>
      <c r="BQ35">
        <v>4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74</v>
      </c>
      <c r="CA35">
        <v>36</v>
      </c>
      <c r="CB35" t="s">
        <v>3</v>
      </c>
      <c r="CE35">
        <v>0</v>
      </c>
      <c r="CF35">
        <v>0</v>
      </c>
      <c r="CG35">
        <v>0</v>
      </c>
      <c r="CM35">
        <v>0</v>
      </c>
      <c r="CN35" t="s">
        <v>367</v>
      </c>
      <c r="CO35">
        <v>0</v>
      </c>
      <c r="CP35">
        <f t="shared" si="41"/>
        <v>358765.25</v>
      </c>
      <c r="CQ35">
        <f t="shared" si="42"/>
        <v>0</v>
      </c>
      <c r="CR35">
        <f t="shared" si="43"/>
        <v>0</v>
      </c>
      <c r="CS35">
        <f t="shared" si="44"/>
        <v>0</v>
      </c>
      <c r="CT35">
        <f t="shared" si="45"/>
        <v>21103.838080000001</v>
      </c>
      <c r="CU35">
        <f t="shared" si="46"/>
        <v>0</v>
      </c>
      <c r="CV35">
        <f t="shared" si="47"/>
        <v>35.1</v>
      </c>
      <c r="CW35">
        <f t="shared" si="48"/>
        <v>0</v>
      </c>
      <c r="CX35">
        <f t="shared" si="49"/>
        <v>0</v>
      </c>
      <c r="CY35">
        <f t="shared" si="50"/>
        <v>265486.28499999997</v>
      </c>
      <c r="CZ35">
        <f t="shared" si="51"/>
        <v>129155.49</v>
      </c>
      <c r="DB35">
        <v>8</v>
      </c>
      <c r="DC35" t="s">
        <v>3</v>
      </c>
      <c r="DD35" t="s">
        <v>3</v>
      </c>
      <c r="DE35" t="s">
        <v>22</v>
      </c>
      <c r="DF35" t="s">
        <v>22</v>
      </c>
      <c r="DG35" t="s">
        <v>22</v>
      </c>
      <c r="DH35" t="s">
        <v>3</v>
      </c>
      <c r="DI35" t="s">
        <v>22</v>
      </c>
      <c r="DJ35" t="s">
        <v>22</v>
      </c>
      <c r="DK35" t="s">
        <v>3</v>
      </c>
      <c r="DL35" t="s">
        <v>3</v>
      </c>
      <c r="DM35" t="s">
        <v>3</v>
      </c>
      <c r="DN35">
        <v>0</v>
      </c>
      <c r="DO35">
        <v>0</v>
      </c>
      <c r="DP35">
        <v>1</v>
      </c>
      <c r="DQ35">
        <v>1</v>
      </c>
      <c r="DU35">
        <v>1013</v>
      </c>
      <c r="DV35" t="s">
        <v>20</v>
      </c>
      <c r="DW35" t="s">
        <v>20</v>
      </c>
      <c r="DX35">
        <v>1</v>
      </c>
      <c r="DZ35" t="s">
        <v>3</v>
      </c>
      <c r="EA35" t="s">
        <v>3</v>
      </c>
      <c r="EB35" t="s">
        <v>3</v>
      </c>
      <c r="EC35" t="s">
        <v>3</v>
      </c>
      <c r="EE35">
        <v>48237344</v>
      </c>
      <c r="EF35">
        <v>4</v>
      </c>
      <c r="EG35" t="s">
        <v>23</v>
      </c>
      <c r="EH35">
        <v>83</v>
      </c>
      <c r="EI35" t="s">
        <v>23</v>
      </c>
      <c r="EJ35">
        <v>4</v>
      </c>
      <c r="EK35">
        <v>200001</v>
      </c>
      <c r="EL35" t="s">
        <v>24</v>
      </c>
      <c r="EM35" t="s">
        <v>25</v>
      </c>
      <c r="EO35" t="s">
        <v>26</v>
      </c>
      <c r="EQ35">
        <v>0</v>
      </c>
      <c r="ER35">
        <v>314.12</v>
      </c>
      <c r="ES35">
        <v>0</v>
      </c>
      <c r="ET35">
        <v>0</v>
      </c>
      <c r="EU35">
        <v>0</v>
      </c>
      <c r="EV35">
        <v>314.12</v>
      </c>
      <c r="EW35">
        <v>27</v>
      </c>
      <c r="EX35">
        <v>0</v>
      </c>
      <c r="EY35">
        <v>0</v>
      </c>
      <c r="FQ35">
        <v>0</v>
      </c>
      <c r="FR35">
        <f t="shared" si="52"/>
        <v>0</v>
      </c>
      <c r="FS35">
        <v>0</v>
      </c>
      <c r="FX35">
        <v>74</v>
      </c>
      <c r="FY35">
        <v>36</v>
      </c>
      <c r="GA35" t="s">
        <v>3</v>
      </c>
      <c r="GD35">
        <v>1</v>
      </c>
      <c r="GF35">
        <v>36595826</v>
      </c>
      <c r="GG35">
        <v>2</v>
      </c>
      <c r="GH35">
        <v>1</v>
      </c>
      <c r="GI35">
        <v>4</v>
      </c>
      <c r="GJ35">
        <v>0</v>
      </c>
      <c r="GK35">
        <v>0</v>
      </c>
      <c r="GL35">
        <f t="shared" si="53"/>
        <v>0</v>
      </c>
      <c r="GM35">
        <f t="shared" si="54"/>
        <v>753407.03</v>
      </c>
      <c r="GN35">
        <f t="shared" si="55"/>
        <v>0</v>
      </c>
      <c r="GO35">
        <f t="shared" si="56"/>
        <v>0</v>
      </c>
      <c r="GP35">
        <f t="shared" si="57"/>
        <v>753407.03</v>
      </c>
      <c r="GR35">
        <v>0</v>
      </c>
      <c r="GS35">
        <v>3</v>
      </c>
      <c r="GT35">
        <v>0</v>
      </c>
      <c r="GU35" t="s">
        <v>3</v>
      </c>
      <c r="GV35">
        <f t="shared" si="58"/>
        <v>0</v>
      </c>
      <c r="GW35">
        <v>1</v>
      </c>
      <c r="GX35">
        <f t="shared" si="59"/>
        <v>0</v>
      </c>
      <c r="HA35">
        <v>0</v>
      </c>
      <c r="HB35">
        <v>0</v>
      </c>
      <c r="HC35">
        <f t="shared" si="60"/>
        <v>0</v>
      </c>
      <c r="HE35" t="s">
        <v>3</v>
      </c>
      <c r="HF35" t="s">
        <v>3</v>
      </c>
      <c r="HM35" t="s">
        <v>3</v>
      </c>
      <c r="HN35" t="s">
        <v>27</v>
      </c>
      <c r="HO35" t="s">
        <v>28</v>
      </c>
      <c r="HP35" t="s">
        <v>23</v>
      </c>
      <c r="HQ35" t="s">
        <v>23</v>
      </c>
      <c r="IK35">
        <v>0</v>
      </c>
    </row>
    <row r="36" spans="1:245" x14ac:dyDescent="0.2">
      <c r="A36">
        <v>17</v>
      </c>
      <c r="B36">
        <v>1</v>
      </c>
      <c r="C36">
        <f>ROW(SmtRes!A20)</f>
        <v>20</v>
      </c>
      <c r="D36">
        <f>ROW(EtalonRes!A20)</f>
        <v>20</v>
      </c>
      <c r="E36" t="s">
        <v>60</v>
      </c>
      <c r="F36" t="s">
        <v>61</v>
      </c>
      <c r="G36" t="s">
        <v>62</v>
      </c>
      <c r="H36" t="s">
        <v>54</v>
      </c>
      <c r="I36">
        <v>20</v>
      </c>
      <c r="J36">
        <v>0</v>
      </c>
      <c r="K36">
        <v>20</v>
      </c>
      <c r="O36">
        <f t="shared" si="21"/>
        <v>26376.44</v>
      </c>
      <c r="P36">
        <f t="shared" si="22"/>
        <v>0</v>
      </c>
      <c r="Q36">
        <f t="shared" si="23"/>
        <v>0</v>
      </c>
      <c r="R36">
        <f t="shared" si="24"/>
        <v>0</v>
      </c>
      <c r="S36">
        <f t="shared" si="25"/>
        <v>26376.44</v>
      </c>
      <c r="T36">
        <f t="shared" si="26"/>
        <v>0</v>
      </c>
      <c r="U36">
        <f t="shared" si="27"/>
        <v>42.12</v>
      </c>
      <c r="V36">
        <f t="shared" si="28"/>
        <v>0</v>
      </c>
      <c r="W36">
        <f t="shared" si="29"/>
        <v>0</v>
      </c>
      <c r="X36">
        <f t="shared" si="30"/>
        <v>19518.57</v>
      </c>
      <c r="Y36">
        <f t="shared" si="31"/>
        <v>9495.52</v>
      </c>
      <c r="AA36">
        <v>50209403</v>
      </c>
      <c r="AB36">
        <f t="shared" si="32"/>
        <v>25.518999999999998</v>
      </c>
      <c r="AC36">
        <f t="shared" si="33"/>
        <v>0</v>
      </c>
      <c r="AD36">
        <f t="shared" si="34"/>
        <v>0</v>
      </c>
      <c r="AE36">
        <f t="shared" si="35"/>
        <v>0</v>
      </c>
      <c r="AF36">
        <f t="shared" si="36"/>
        <v>25.518999999999998</v>
      </c>
      <c r="AG36">
        <f t="shared" si="37"/>
        <v>0</v>
      </c>
      <c r="AH36">
        <f t="shared" si="38"/>
        <v>2.1060000000000003</v>
      </c>
      <c r="AI36">
        <f t="shared" si="39"/>
        <v>0</v>
      </c>
      <c r="AJ36">
        <f t="shared" si="40"/>
        <v>0</v>
      </c>
      <c r="AK36">
        <v>19.63</v>
      </c>
      <c r="AL36">
        <v>0</v>
      </c>
      <c r="AM36">
        <v>0</v>
      </c>
      <c r="AN36">
        <v>0</v>
      </c>
      <c r="AO36">
        <v>19.63</v>
      </c>
      <c r="AP36">
        <v>0</v>
      </c>
      <c r="AQ36">
        <v>1.62</v>
      </c>
      <c r="AR36">
        <v>0</v>
      </c>
      <c r="AS36">
        <v>0</v>
      </c>
      <c r="AT36">
        <v>74</v>
      </c>
      <c r="AU36">
        <v>36</v>
      </c>
      <c r="AV36">
        <v>1</v>
      </c>
      <c r="AW36">
        <v>1</v>
      </c>
      <c r="AZ36">
        <v>1</v>
      </c>
      <c r="BA36">
        <v>51.68</v>
      </c>
      <c r="BB36">
        <v>1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4</v>
      </c>
      <c r="BJ36" t="s">
        <v>63</v>
      </c>
      <c r="BM36">
        <v>200001</v>
      </c>
      <c r="BN36">
        <v>0</v>
      </c>
      <c r="BO36" t="s">
        <v>3</v>
      </c>
      <c r="BP36">
        <v>0</v>
      </c>
      <c r="BQ36">
        <v>4</v>
      </c>
      <c r="BR36">
        <v>0</v>
      </c>
      <c r="BS36">
        <v>1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74</v>
      </c>
      <c r="CA36">
        <v>36</v>
      </c>
      <c r="CB36" t="s">
        <v>3</v>
      </c>
      <c r="CE36">
        <v>0</v>
      </c>
      <c r="CF36">
        <v>0</v>
      </c>
      <c r="CG36">
        <v>0</v>
      </c>
      <c r="CM36">
        <v>0</v>
      </c>
      <c r="CN36" t="s">
        <v>367</v>
      </c>
      <c r="CO36">
        <v>0</v>
      </c>
      <c r="CP36">
        <f t="shared" si="41"/>
        <v>26376.44</v>
      </c>
      <c r="CQ36">
        <f t="shared" si="42"/>
        <v>0</v>
      </c>
      <c r="CR36">
        <f t="shared" si="43"/>
        <v>0</v>
      </c>
      <c r="CS36">
        <f t="shared" si="44"/>
        <v>0</v>
      </c>
      <c r="CT36">
        <f t="shared" si="45"/>
        <v>1318.8219199999999</v>
      </c>
      <c r="CU36">
        <f t="shared" si="46"/>
        <v>0</v>
      </c>
      <c r="CV36">
        <f t="shared" si="47"/>
        <v>2.1060000000000003</v>
      </c>
      <c r="CW36">
        <f t="shared" si="48"/>
        <v>0</v>
      </c>
      <c r="CX36">
        <f t="shared" si="49"/>
        <v>0</v>
      </c>
      <c r="CY36">
        <f t="shared" si="50"/>
        <v>19518.565599999998</v>
      </c>
      <c r="CZ36">
        <f t="shared" si="51"/>
        <v>9495.518399999999</v>
      </c>
      <c r="DB36">
        <v>9</v>
      </c>
      <c r="DC36" t="s">
        <v>3</v>
      </c>
      <c r="DD36" t="s">
        <v>3</v>
      </c>
      <c r="DE36" t="s">
        <v>22</v>
      </c>
      <c r="DF36" t="s">
        <v>22</v>
      </c>
      <c r="DG36" t="s">
        <v>22</v>
      </c>
      <c r="DH36" t="s">
        <v>3</v>
      </c>
      <c r="DI36" t="s">
        <v>22</v>
      </c>
      <c r="DJ36" t="s">
        <v>22</v>
      </c>
      <c r="DK36" t="s">
        <v>3</v>
      </c>
      <c r="DL36" t="s">
        <v>3</v>
      </c>
      <c r="DM36" t="s">
        <v>3</v>
      </c>
      <c r="DN36">
        <v>0</v>
      </c>
      <c r="DO36">
        <v>0</v>
      </c>
      <c r="DP36">
        <v>1</v>
      </c>
      <c r="DQ36">
        <v>1</v>
      </c>
      <c r="DU36">
        <v>1013</v>
      </c>
      <c r="DV36" t="s">
        <v>54</v>
      </c>
      <c r="DW36" t="s">
        <v>54</v>
      </c>
      <c r="DX36">
        <v>1</v>
      </c>
      <c r="DZ36" t="s">
        <v>3</v>
      </c>
      <c r="EA36" t="s">
        <v>3</v>
      </c>
      <c r="EB36" t="s">
        <v>3</v>
      </c>
      <c r="EC36" t="s">
        <v>3</v>
      </c>
      <c r="EE36">
        <v>48237344</v>
      </c>
      <c r="EF36">
        <v>4</v>
      </c>
      <c r="EG36" t="s">
        <v>23</v>
      </c>
      <c r="EH36">
        <v>83</v>
      </c>
      <c r="EI36" t="s">
        <v>23</v>
      </c>
      <c r="EJ36">
        <v>4</v>
      </c>
      <c r="EK36">
        <v>200001</v>
      </c>
      <c r="EL36" t="s">
        <v>24</v>
      </c>
      <c r="EM36" t="s">
        <v>25</v>
      </c>
      <c r="EO36" t="s">
        <v>26</v>
      </c>
      <c r="EQ36">
        <v>0</v>
      </c>
      <c r="ER36">
        <v>19.63</v>
      </c>
      <c r="ES36">
        <v>0</v>
      </c>
      <c r="ET36">
        <v>0</v>
      </c>
      <c r="EU36">
        <v>0</v>
      </c>
      <c r="EV36">
        <v>19.63</v>
      </c>
      <c r="EW36">
        <v>1.62</v>
      </c>
      <c r="EX36">
        <v>0</v>
      </c>
      <c r="EY36">
        <v>0</v>
      </c>
      <c r="FQ36">
        <v>0</v>
      </c>
      <c r="FR36">
        <f t="shared" si="52"/>
        <v>0</v>
      </c>
      <c r="FS36">
        <v>0</v>
      </c>
      <c r="FX36">
        <v>74</v>
      </c>
      <c r="FY36">
        <v>36</v>
      </c>
      <c r="GA36" t="s">
        <v>3</v>
      </c>
      <c r="GD36">
        <v>1</v>
      </c>
      <c r="GF36">
        <v>-337796340</v>
      </c>
      <c r="GG36">
        <v>2</v>
      </c>
      <c r="GH36">
        <v>1</v>
      </c>
      <c r="GI36">
        <v>4</v>
      </c>
      <c r="GJ36">
        <v>0</v>
      </c>
      <c r="GK36">
        <v>0</v>
      </c>
      <c r="GL36">
        <f t="shared" si="53"/>
        <v>0</v>
      </c>
      <c r="GM36">
        <f t="shared" si="54"/>
        <v>55390.53</v>
      </c>
      <c r="GN36">
        <f t="shared" si="55"/>
        <v>0</v>
      </c>
      <c r="GO36">
        <f t="shared" si="56"/>
        <v>0</v>
      </c>
      <c r="GP36">
        <f t="shared" si="57"/>
        <v>55390.53</v>
      </c>
      <c r="GR36">
        <v>0</v>
      </c>
      <c r="GS36">
        <v>3</v>
      </c>
      <c r="GT36">
        <v>0</v>
      </c>
      <c r="GU36" t="s">
        <v>3</v>
      </c>
      <c r="GV36">
        <f t="shared" si="58"/>
        <v>0</v>
      </c>
      <c r="GW36">
        <v>1</v>
      </c>
      <c r="GX36">
        <f t="shared" si="59"/>
        <v>0</v>
      </c>
      <c r="HA36">
        <v>0</v>
      </c>
      <c r="HB36">
        <v>0</v>
      </c>
      <c r="HC36">
        <f t="shared" si="60"/>
        <v>0</v>
      </c>
      <c r="HE36" t="s">
        <v>3</v>
      </c>
      <c r="HF36" t="s">
        <v>3</v>
      </c>
      <c r="HM36" t="s">
        <v>3</v>
      </c>
      <c r="HN36" t="s">
        <v>27</v>
      </c>
      <c r="HO36" t="s">
        <v>28</v>
      </c>
      <c r="HP36" t="s">
        <v>23</v>
      </c>
      <c r="HQ36" t="s">
        <v>23</v>
      </c>
      <c r="IK36">
        <v>0</v>
      </c>
    </row>
    <row r="37" spans="1:245" x14ac:dyDescent="0.2">
      <c r="A37">
        <v>17</v>
      </c>
      <c r="B37">
        <v>1</v>
      </c>
      <c r="C37">
        <f>ROW(SmtRes!A22)</f>
        <v>22</v>
      </c>
      <c r="D37">
        <f>ROW(EtalonRes!A22)</f>
        <v>22</v>
      </c>
      <c r="E37" t="s">
        <v>64</v>
      </c>
      <c r="F37" t="s">
        <v>65</v>
      </c>
      <c r="G37" t="s">
        <v>66</v>
      </c>
      <c r="H37" t="s">
        <v>20</v>
      </c>
      <c r="I37">
        <v>1</v>
      </c>
      <c r="J37">
        <v>0</v>
      </c>
      <c r="K37">
        <v>1</v>
      </c>
      <c r="O37">
        <f t="shared" si="21"/>
        <v>35173.51</v>
      </c>
      <c r="P37">
        <f t="shared" si="22"/>
        <v>0</v>
      </c>
      <c r="Q37">
        <f t="shared" si="23"/>
        <v>0</v>
      </c>
      <c r="R37">
        <f t="shared" si="24"/>
        <v>0</v>
      </c>
      <c r="S37">
        <f t="shared" si="25"/>
        <v>35173.51</v>
      </c>
      <c r="T37">
        <f t="shared" si="26"/>
        <v>0</v>
      </c>
      <c r="U37">
        <f t="shared" si="27"/>
        <v>58.5</v>
      </c>
      <c r="V37">
        <f t="shared" si="28"/>
        <v>0</v>
      </c>
      <c r="W37">
        <f t="shared" si="29"/>
        <v>0</v>
      </c>
      <c r="X37">
        <f t="shared" si="30"/>
        <v>26028.400000000001</v>
      </c>
      <c r="Y37">
        <f t="shared" si="31"/>
        <v>12662.46</v>
      </c>
      <c r="AA37">
        <v>50209403</v>
      </c>
      <c r="AB37">
        <f t="shared" si="32"/>
        <v>680.60199999999998</v>
      </c>
      <c r="AC37">
        <f t="shared" si="33"/>
        <v>0</v>
      </c>
      <c r="AD37">
        <f t="shared" si="34"/>
        <v>0</v>
      </c>
      <c r="AE37">
        <f t="shared" si="35"/>
        <v>0</v>
      </c>
      <c r="AF37">
        <f t="shared" si="36"/>
        <v>680.60199999999998</v>
      </c>
      <c r="AG37">
        <f t="shared" si="37"/>
        <v>0</v>
      </c>
      <c r="AH37">
        <f t="shared" si="38"/>
        <v>58.5</v>
      </c>
      <c r="AI37">
        <f t="shared" si="39"/>
        <v>0</v>
      </c>
      <c r="AJ37">
        <f t="shared" si="40"/>
        <v>0</v>
      </c>
      <c r="AK37">
        <v>523.54</v>
      </c>
      <c r="AL37">
        <v>0</v>
      </c>
      <c r="AM37">
        <v>0</v>
      </c>
      <c r="AN37">
        <v>0</v>
      </c>
      <c r="AO37">
        <v>523.54</v>
      </c>
      <c r="AP37">
        <v>0</v>
      </c>
      <c r="AQ37">
        <v>45</v>
      </c>
      <c r="AR37">
        <v>0</v>
      </c>
      <c r="AS37">
        <v>0</v>
      </c>
      <c r="AT37">
        <v>74</v>
      </c>
      <c r="AU37">
        <v>36</v>
      </c>
      <c r="AV37">
        <v>1</v>
      </c>
      <c r="AW37">
        <v>1</v>
      </c>
      <c r="AZ37">
        <v>1</v>
      </c>
      <c r="BA37">
        <v>51.68</v>
      </c>
      <c r="BB37">
        <v>1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67</v>
      </c>
      <c r="BM37">
        <v>200001</v>
      </c>
      <c r="BN37">
        <v>0</v>
      </c>
      <c r="BO37" t="s">
        <v>3</v>
      </c>
      <c r="BP37">
        <v>0</v>
      </c>
      <c r="BQ37">
        <v>4</v>
      </c>
      <c r="BR37">
        <v>0</v>
      </c>
      <c r="BS37">
        <v>1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74</v>
      </c>
      <c r="CA37">
        <v>36</v>
      </c>
      <c r="CB37" t="s">
        <v>3</v>
      </c>
      <c r="CE37">
        <v>0</v>
      </c>
      <c r="CF37">
        <v>0</v>
      </c>
      <c r="CG37">
        <v>0</v>
      </c>
      <c r="CM37">
        <v>0</v>
      </c>
      <c r="CN37" t="s">
        <v>367</v>
      </c>
      <c r="CO37">
        <v>0</v>
      </c>
      <c r="CP37">
        <f t="shared" si="41"/>
        <v>35173.51</v>
      </c>
      <c r="CQ37">
        <f t="shared" si="42"/>
        <v>0</v>
      </c>
      <c r="CR37">
        <f t="shared" si="43"/>
        <v>0</v>
      </c>
      <c r="CS37">
        <f t="shared" si="44"/>
        <v>0</v>
      </c>
      <c r="CT37">
        <f t="shared" si="45"/>
        <v>35173.511359999997</v>
      </c>
      <c r="CU37">
        <f t="shared" si="46"/>
        <v>0</v>
      </c>
      <c r="CV37">
        <f t="shared" si="47"/>
        <v>58.5</v>
      </c>
      <c r="CW37">
        <f t="shared" si="48"/>
        <v>0</v>
      </c>
      <c r="CX37">
        <f t="shared" si="49"/>
        <v>0</v>
      </c>
      <c r="CY37">
        <f t="shared" si="50"/>
        <v>26028.397400000002</v>
      </c>
      <c r="CZ37">
        <f t="shared" si="51"/>
        <v>12662.463600000001</v>
      </c>
      <c r="DB37">
        <v>10</v>
      </c>
      <c r="DC37" t="s">
        <v>3</v>
      </c>
      <c r="DD37" t="s">
        <v>3</v>
      </c>
      <c r="DE37" t="s">
        <v>22</v>
      </c>
      <c r="DF37" t="s">
        <v>22</v>
      </c>
      <c r="DG37" t="s">
        <v>22</v>
      </c>
      <c r="DH37" t="s">
        <v>3</v>
      </c>
      <c r="DI37" t="s">
        <v>22</v>
      </c>
      <c r="DJ37" t="s">
        <v>22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1013</v>
      </c>
      <c r="DV37" t="s">
        <v>20</v>
      </c>
      <c r="DW37" t="s">
        <v>20</v>
      </c>
      <c r="DX37">
        <v>1</v>
      </c>
      <c r="DZ37" t="s">
        <v>3</v>
      </c>
      <c r="EA37" t="s">
        <v>3</v>
      </c>
      <c r="EB37" t="s">
        <v>3</v>
      </c>
      <c r="EC37" t="s">
        <v>3</v>
      </c>
      <c r="EE37">
        <v>48237344</v>
      </c>
      <c r="EF37">
        <v>4</v>
      </c>
      <c r="EG37" t="s">
        <v>23</v>
      </c>
      <c r="EH37">
        <v>83</v>
      </c>
      <c r="EI37" t="s">
        <v>23</v>
      </c>
      <c r="EJ37">
        <v>4</v>
      </c>
      <c r="EK37">
        <v>200001</v>
      </c>
      <c r="EL37" t="s">
        <v>24</v>
      </c>
      <c r="EM37" t="s">
        <v>25</v>
      </c>
      <c r="EO37" t="s">
        <v>26</v>
      </c>
      <c r="EQ37">
        <v>0</v>
      </c>
      <c r="ER37">
        <v>523.54</v>
      </c>
      <c r="ES37">
        <v>0</v>
      </c>
      <c r="ET37">
        <v>0</v>
      </c>
      <c r="EU37">
        <v>0</v>
      </c>
      <c r="EV37">
        <v>523.54</v>
      </c>
      <c r="EW37">
        <v>45</v>
      </c>
      <c r="EX37">
        <v>0</v>
      </c>
      <c r="EY37">
        <v>0</v>
      </c>
      <c r="FQ37">
        <v>0</v>
      </c>
      <c r="FR37">
        <f t="shared" si="52"/>
        <v>0</v>
      </c>
      <c r="FS37">
        <v>0</v>
      </c>
      <c r="FX37">
        <v>74</v>
      </c>
      <c r="FY37">
        <v>36</v>
      </c>
      <c r="GA37" t="s">
        <v>3</v>
      </c>
      <c r="GD37">
        <v>1</v>
      </c>
      <c r="GF37">
        <v>-1680746167</v>
      </c>
      <c r="GG37">
        <v>2</v>
      </c>
      <c r="GH37">
        <v>1</v>
      </c>
      <c r="GI37">
        <v>4</v>
      </c>
      <c r="GJ37">
        <v>0</v>
      </c>
      <c r="GK37">
        <v>0</v>
      </c>
      <c r="GL37">
        <f t="shared" si="53"/>
        <v>0</v>
      </c>
      <c r="GM37">
        <f t="shared" si="54"/>
        <v>73864.37</v>
      </c>
      <c r="GN37">
        <f t="shared" si="55"/>
        <v>0</v>
      </c>
      <c r="GO37">
        <f t="shared" si="56"/>
        <v>0</v>
      </c>
      <c r="GP37">
        <f t="shared" si="57"/>
        <v>73864.37</v>
      </c>
      <c r="GR37">
        <v>0</v>
      </c>
      <c r="GS37">
        <v>3</v>
      </c>
      <c r="GT37">
        <v>0</v>
      </c>
      <c r="GU37" t="s">
        <v>3</v>
      </c>
      <c r="GV37">
        <f t="shared" si="58"/>
        <v>0</v>
      </c>
      <c r="GW37">
        <v>1</v>
      </c>
      <c r="GX37">
        <f t="shared" si="59"/>
        <v>0</v>
      </c>
      <c r="HA37">
        <v>0</v>
      </c>
      <c r="HB37">
        <v>0</v>
      </c>
      <c r="HC37">
        <f t="shared" si="60"/>
        <v>0</v>
      </c>
      <c r="HE37" t="s">
        <v>3</v>
      </c>
      <c r="HF37" t="s">
        <v>3</v>
      </c>
      <c r="HM37" t="s">
        <v>3</v>
      </c>
      <c r="HN37" t="s">
        <v>27</v>
      </c>
      <c r="HO37" t="s">
        <v>28</v>
      </c>
      <c r="HP37" t="s">
        <v>23</v>
      </c>
      <c r="HQ37" t="s">
        <v>23</v>
      </c>
      <c r="IK37">
        <v>0</v>
      </c>
    </row>
    <row r="38" spans="1:245" x14ac:dyDescent="0.2">
      <c r="A38">
        <v>17</v>
      </c>
      <c r="B38">
        <v>1</v>
      </c>
      <c r="C38">
        <f>ROW(SmtRes!A24)</f>
        <v>24</v>
      </c>
      <c r="D38">
        <f>ROW(EtalonRes!A24)</f>
        <v>24</v>
      </c>
      <c r="E38" t="s">
        <v>68</v>
      </c>
      <c r="F38" t="s">
        <v>44</v>
      </c>
      <c r="G38" t="s">
        <v>45</v>
      </c>
      <c r="H38" t="s">
        <v>20</v>
      </c>
      <c r="I38">
        <v>2</v>
      </c>
      <c r="J38">
        <v>0</v>
      </c>
      <c r="K38">
        <v>2</v>
      </c>
      <c r="O38">
        <f t="shared" si="21"/>
        <v>2788.14</v>
      </c>
      <c r="P38">
        <f t="shared" si="22"/>
        <v>0</v>
      </c>
      <c r="Q38">
        <f t="shared" si="23"/>
        <v>0</v>
      </c>
      <c r="R38">
        <f t="shared" si="24"/>
        <v>0</v>
      </c>
      <c r="S38">
        <f t="shared" si="25"/>
        <v>2788.14</v>
      </c>
      <c r="T38">
        <f t="shared" si="26"/>
        <v>0</v>
      </c>
      <c r="U38">
        <f t="shared" si="27"/>
        <v>4.2119999999999997</v>
      </c>
      <c r="V38">
        <f t="shared" si="28"/>
        <v>0</v>
      </c>
      <c r="W38">
        <f t="shared" si="29"/>
        <v>0</v>
      </c>
      <c r="X38">
        <f t="shared" si="30"/>
        <v>2063.2199999999998</v>
      </c>
      <c r="Y38">
        <f t="shared" si="31"/>
        <v>1003.73</v>
      </c>
      <c r="AA38">
        <v>50209403</v>
      </c>
      <c r="AB38">
        <f t="shared" si="32"/>
        <v>26.975000000000001</v>
      </c>
      <c r="AC38">
        <f t="shared" si="33"/>
        <v>0</v>
      </c>
      <c r="AD38">
        <f t="shared" si="34"/>
        <v>0</v>
      </c>
      <c r="AE38">
        <f t="shared" si="35"/>
        <v>0</v>
      </c>
      <c r="AF38">
        <f t="shared" si="36"/>
        <v>26.975000000000001</v>
      </c>
      <c r="AG38">
        <f t="shared" si="37"/>
        <v>0</v>
      </c>
      <c r="AH38">
        <f t="shared" si="38"/>
        <v>2.1060000000000003</v>
      </c>
      <c r="AI38">
        <f t="shared" si="39"/>
        <v>0</v>
      </c>
      <c r="AJ38">
        <f t="shared" si="40"/>
        <v>0</v>
      </c>
      <c r="AK38">
        <v>20.75</v>
      </c>
      <c r="AL38">
        <v>0</v>
      </c>
      <c r="AM38">
        <v>0</v>
      </c>
      <c r="AN38">
        <v>0</v>
      </c>
      <c r="AO38">
        <v>20.75</v>
      </c>
      <c r="AP38">
        <v>0</v>
      </c>
      <c r="AQ38">
        <v>1.62</v>
      </c>
      <c r="AR38">
        <v>0</v>
      </c>
      <c r="AS38">
        <v>0</v>
      </c>
      <c r="AT38">
        <v>74</v>
      </c>
      <c r="AU38">
        <v>36</v>
      </c>
      <c r="AV38">
        <v>1</v>
      </c>
      <c r="AW38">
        <v>1</v>
      </c>
      <c r="AZ38">
        <v>1</v>
      </c>
      <c r="BA38">
        <v>51.68</v>
      </c>
      <c r="BB38">
        <v>1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46</v>
      </c>
      <c r="BM38">
        <v>200001</v>
      </c>
      <c r="BN38">
        <v>0</v>
      </c>
      <c r="BO38" t="s">
        <v>3</v>
      </c>
      <c r="BP38">
        <v>0</v>
      </c>
      <c r="BQ38">
        <v>4</v>
      </c>
      <c r="BR38">
        <v>0</v>
      </c>
      <c r="BS38">
        <v>1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74</v>
      </c>
      <c r="CA38">
        <v>36</v>
      </c>
      <c r="CB38" t="s">
        <v>3</v>
      </c>
      <c r="CE38">
        <v>0</v>
      </c>
      <c r="CF38">
        <v>0</v>
      </c>
      <c r="CG38">
        <v>0</v>
      </c>
      <c r="CM38">
        <v>0</v>
      </c>
      <c r="CN38" t="s">
        <v>367</v>
      </c>
      <c r="CO38">
        <v>0</v>
      </c>
      <c r="CP38">
        <f t="shared" si="41"/>
        <v>2788.14</v>
      </c>
      <c r="CQ38">
        <f t="shared" si="42"/>
        <v>0</v>
      </c>
      <c r="CR38">
        <f t="shared" si="43"/>
        <v>0</v>
      </c>
      <c r="CS38">
        <f t="shared" si="44"/>
        <v>0</v>
      </c>
      <c r="CT38">
        <f t="shared" si="45"/>
        <v>1394.068</v>
      </c>
      <c r="CU38">
        <f t="shared" si="46"/>
        <v>0</v>
      </c>
      <c r="CV38">
        <f t="shared" si="47"/>
        <v>2.1060000000000003</v>
      </c>
      <c r="CW38">
        <f t="shared" si="48"/>
        <v>0</v>
      </c>
      <c r="CX38">
        <f t="shared" si="49"/>
        <v>0</v>
      </c>
      <c r="CY38">
        <f t="shared" si="50"/>
        <v>2063.2235999999998</v>
      </c>
      <c r="CZ38">
        <f t="shared" si="51"/>
        <v>1003.7303999999999</v>
      </c>
      <c r="DB38">
        <v>11</v>
      </c>
      <c r="DC38" t="s">
        <v>3</v>
      </c>
      <c r="DD38" t="s">
        <v>3</v>
      </c>
      <c r="DE38" t="s">
        <v>22</v>
      </c>
      <c r="DF38" t="s">
        <v>22</v>
      </c>
      <c r="DG38" t="s">
        <v>22</v>
      </c>
      <c r="DH38" t="s">
        <v>3</v>
      </c>
      <c r="DI38" t="s">
        <v>22</v>
      </c>
      <c r="DJ38" t="s">
        <v>22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1013</v>
      </c>
      <c r="DV38" t="s">
        <v>20</v>
      </c>
      <c r="DW38" t="s">
        <v>20</v>
      </c>
      <c r="DX38">
        <v>1</v>
      </c>
      <c r="DZ38" t="s">
        <v>3</v>
      </c>
      <c r="EA38" t="s">
        <v>3</v>
      </c>
      <c r="EB38" t="s">
        <v>3</v>
      </c>
      <c r="EC38" t="s">
        <v>3</v>
      </c>
      <c r="EE38">
        <v>48237344</v>
      </c>
      <c r="EF38">
        <v>4</v>
      </c>
      <c r="EG38" t="s">
        <v>23</v>
      </c>
      <c r="EH38">
        <v>83</v>
      </c>
      <c r="EI38" t="s">
        <v>23</v>
      </c>
      <c r="EJ38">
        <v>4</v>
      </c>
      <c r="EK38">
        <v>200001</v>
      </c>
      <c r="EL38" t="s">
        <v>24</v>
      </c>
      <c r="EM38" t="s">
        <v>25</v>
      </c>
      <c r="EO38" t="s">
        <v>26</v>
      </c>
      <c r="EQ38">
        <v>0</v>
      </c>
      <c r="ER38">
        <v>20.75</v>
      </c>
      <c r="ES38">
        <v>0</v>
      </c>
      <c r="ET38">
        <v>0</v>
      </c>
      <c r="EU38">
        <v>0</v>
      </c>
      <c r="EV38">
        <v>20.75</v>
      </c>
      <c r="EW38">
        <v>1.62</v>
      </c>
      <c r="EX38">
        <v>0</v>
      </c>
      <c r="EY38">
        <v>0</v>
      </c>
      <c r="FQ38">
        <v>0</v>
      </c>
      <c r="FR38">
        <f t="shared" si="52"/>
        <v>0</v>
      </c>
      <c r="FS38">
        <v>0</v>
      </c>
      <c r="FX38">
        <v>74</v>
      </c>
      <c r="FY38">
        <v>36</v>
      </c>
      <c r="GA38" t="s">
        <v>3</v>
      </c>
      <c r="GD38">
        <v>1</v>
      </c>
      <c r="GF38">
        <v>1334870562</v>
      </c>
      <c r="GG38">
        <v>2</v>
      </c>
      <c r="GH38">
        <v>1</v>
      </c>
      <c r="GI38">
        <v>4</v>
      </c>
      <c r="GJ38">
        <v>0</v>
      </c>
      <c r="GK38">
        <v>0</v>
      </c>
      <c r="GL38">
        <f t="shared" si="53"/>
        <v>0</v>
      </c>
      <c r="GM38">
        <f t="shared" si="54"/>
        <v>5855.09</v>
      </c>
      <c r="GN38">
        <f t="shared" si="55"/>
        <v>0</v>
      </c>
      <c r="GO38">
        <f t="shared" si="56"/>
        <v>0</v>
      </c>
      <c r="GP38">
        <f t="shared" si="57"/>
        <v>5855.09</v>
      </c>
      <c r="GR38">
        <v>0</v>
      </c>
      <c r="GS38">
        <v>3</v>
      </c>
      <c r="GT38">
        <v>0</v>
      </c>
      <c r="GU38" t="s">
        <v>3</v>
      </c>
      <c r="GV38">
        <f t="shared" si="58"/>
        <v>0</v>
      </c>
      <c r="GW38">
        <v>1</v>
      </c>
      <c r="GX38">
        <f t="shared" si="59"/>
        <v>0</v>
      </c>
      <c r="HA38">
        <v>0</v>
      </c>
      <c r="HB38">
        <v>0</v>
      </c>
      <c r="HC38">
        <f t="shared" si="60"/>
        <v>0</v>
      </c>
      <c r="HE38" t="s">
        <v>3</v>
      </c>
      <c r="HF38" t="s">
        <v>3</v>
      </c>
      <c r="HM38" t="s">
        <v>3</v>
      </c>
      <c r="HN38" t="s">
        <v>27</v>
      </c>
      <c r="HO38" t="s">
        <v>28</v>
      </c>
      <c r="HP38" t="s">
        <v>23</v>
      </c>
      <c r="HQ38" t="s">
        <v>23</v>
      </c>
      <c r="IK38">
        <v>0</v>
      </c>
    </row>
    <row r="39" spans="1:245" x14ac:dyDescent="0.2">
      <c r="A39">
        <v>17</v>
      </c>
      <c r="B39">
        <v>1</v>
      </c>
      <c r="C39">
        <f>ROW(SmtRes!A26)</f>
        <v>26</v>
      </c>
      <c r="D39">
        <f>ROW(EtalonRes!A26)</f>
        <v>26</v>
      </c>
      <c r="E39" t="s">
        <v>69</v>
      </c>
      <c r="F39" t="s">
        <v>70</v>
      </c>
      <c r="G39" t="s">
        <v>71</v>
      </c>
      <c r="H39" t="s">
        <v>54</v>
      </c>
      <c r="I39">
        <v>6</v>
      </c>
      <c r="J39">
        <v>0</v>
      </c>
      <c r="K39">
        <v>6</v>
      </c>
      <c r="O39">
        <f t="shared" si="21"/>
        <v>33679.339999999997</v>
      </c>
      <c r="P39">
        <f t="shared" si="22"/>
        <v>0</v>
      </c>
      <c r="Q39">
        <f t="shared" si="23"/>
        <v>0</v>
      </c>
      <c r="R39">
        <f t="shared" si="24"/>
        <v>0</v>
      </c>
      <c r="S39">
        <f t="shared" si="25"/>
        <v>33679.339999999997</v>
      </c>
      <c r="T39">
        <f t="shared" si="26"/>
        <v>0</v>
      </c>
      <c r="U39">
        <f t="shared" si="27"/>
        <v>56.862000000000002</v>
      </c>
      <c r="V39">
        <f t="shared" si="28"/>
        <v>0</v>
      </c>
      <c r="W39">
        <f t="shared" si="29"/>
        <v>0</v>
      </c>
      <c r="X39">
        <f t="shared" si="30"/>
        <v>24922.71</v>
      </c>
      <c r="Y39">
        <f t="shared" si="31"/>
        <v>12124.56</v>
      </c>
      <c r="AA39">
        <v>50209403</v>
      </c>
      <c r="AB39">
        <f t="shared" si="32"/>
        <v>108.61499999999999</v>
      </c>
      <c r="AC39">
        <f t="shared" si="33"/>
        <v>0</v>
      </c>
      <c r="AD39">
        <f t="shared" si="34"/>
        <v>0</v>
      </c>
      <c r="AE39">
        <f t="shared" si="35"/>
        <v>0</v>
      </c>
      <c r="AF39">
        <f t="shared" si="36"/>
        <v>108.61499999999999</v>
      </c>
      <c r="AG39">
        <f t="shared" si="37"/>
        <v>0</v>
      </c>
      <c r="AH39">
        <f t="shared" si="38"/>
        <v>9.4770000000000003</v>
      </c>
      <c r="AI39">
        <f t="shared" si="39"/>
        <v>0</v>
      </c>
      <c r="AJ39">
        <f t="shared" si="40"/>
        <v>0</v>
      </c>
      <c r="AK39">
        <v>83.55</v>
      </c>
      <c r="AL39">
        <v>0</v>
      </c>
      <c r="AM39">
        <v>0</v>
      </c>
      <c r="AN39">
        <v>0</v>
      </c>
      <c r="AO39">
        <v>83.55</v>
      </c>
      <c r="AP39">
        <v>0</v>
      </c>
      <c r="AQ39">
        <v>7.29</v>
      </c>
      <c r="AR39">
        <v>0</v>
      </c>
      <c r="AS39">
        <v>0</v>
      </c>
      <c r="AT39">
        <v>74</v>
      </c>
      <c r="AU39">
        <v>36</v>
      </c>
      <c r="AV39">
        <v>1</v>
      </c>
      <c r="AW39">
        <v>1</v>
      </c>
      <c r="AZ39">
        <v>1</v>
      </c>
      <c r="BA39">
        <v>51.68</v>
      </c>
      <c r="BB39">
        <v>1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72</v>
      </c>
      <c r="BM39">
        <v>200001</v>
      </c>
      <c r="BN39">
        <v>0</v>
      </c>
      <c r="BO39" t="s">
        <v>3</v>
      </c>
      <c r="BP39">
        <v>0</v>
      </c>
      <c r="BQ39">
        <v>4</v>
      </c>
      <c r="BR39">
        <v>0</v>
      </c>
      <c r="BS39">
        <v>1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74</v>
      </c>
      <c r="CA39">
        <v>36</v>
      </c>
      <c r="CB39" t="s">
        <v>3</v>
      </c>
      <c r="CE39">
        <v>0</v>
      </c>
      <c r="CF39">
        <v>0</v>
      </c>
      <c r="CG39">
        <v>0</v>
      </c>
      <c r="CM39">
        <v>0</v>
      </c>
      <c r="CN39" t="s">
        <v>367</v>
      </c>
      <c r="CO39">
        <v>0</v>
      </c>
      <c r="CP39">
        <f t="shared" si="41"/>
        <v>33679.339999999997</v>
      </c>
      <c r="CQ39">
        <f t="shared" si="42"/>
        <v>0</v>
      </c>
      <c r="CR39">
        <f t="shared" si="43"/>
        <v>0</v>
      </c>
      <c r="CS39">
        <f t="shared" si="44"/>
        <v>0</v>
      </c>
      <c r="CT39">
        <f t="shared" si="45"/>
        <v>5613.2231999999995</v>
      </c>
      <c r="CU39">
        <f t="shared" si="46"/>
        <v>0</v>
      </c>
      <c r="CV39">
        <f t="shared" si="47"/>
        <v>9.4770000000000003</v>
      </c>
      <c r="CW39">
        <f t="shared" si="48"/>
        <v>0</v>
      </c>
      <c r="CX39">
        <f t="shared" si="49"/>
        <v>0</v>
      </c>
      <c r="CY39">
        <f t="shared" si="50"/>
        <v>24922.711599999995</v>
      </c>
      <c r="CZ39">
        <f t="shared" si="51"/>
        <v>12124.562399999997</v>
      </c>
      <c r="DB39">
        <v>12</v>
      </c>
      <c r="DC39" t="s">
        <v>3</v>
      </c>
      <c r="DD39" t="s">
        <v>3</v>
      </c>
      <c r="DE39" t="s">
        <v>22</v>
      </c>
      <c r="DF39" t="s">
        <v>22</v>
      </c>
      <c r="DG39" t="s">
        <v>22</v>
      </c>
      <c r="DH39" t="s">
        <v>3</v>
      </c>
      <c r="DI39" t="s">
        <v>22</v>
      </c>
      <c r="DJ39" t="s">
        <v>22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1013</v>
      </c>
      <c r="DV39" t="s">
        <v>54</v>
      </c>
      <c r="DW39" t="s">
        <v>54</v>
      </c>
      <c r="DX39">
        <v>1</v>
      </c>
      <c r="DZ39" t="s">
        <v>3</v>
      </c>
      <c r="EA39" t="s">
        <v>3</v>
      </c>
      <c r="EB39" t="s">
        <v>3</v>
      </c>
      <c r="EC39" t="s">
        <v>3</v>
      </c>
      <c r="EE39">
        <v>48237344</v>
      </c>
      <c r="EF39">
        <v>4</v>
      </c>
      <c r="EG39" t="s">
        <v>23</v>
      </c>
      <c r="EH39">
        <v>83</v>
      </c>
      <c r="EI39" t="s">
        <v>23</v>
      </c>
      <c r="EJ39">
        <v>4</v>
      </c>
      <c r="EK39">
        <v>200001</v>
      </c>
      <c r="EL39" t="s">
        <v>24</v>
      </c>
      <c r="EM39" t="s">
        <v>25</v>
      </c>
      <c r="EO39" t="s">
        <v>26</v>
      </c>
      <c r="EQ39">
        <v>0</v>
      </c>
      <c r="ER39">
        <v>83.55</v>
      </c>
      <c r="ES39">
        <v>0</v>
      </c>
      <c r="ET39">
        <v>0</v>
      </c>
      <c r="EU39">
        <v>0</v>
      </c>
      <c r="EV39">
        <v>83.55</v>
      </c>
      <c r="EW39">
        <v>7.29</v>
      </c>
      <c r="EX39">
        <v>0</v>
      </c>
      <c r="EY39">
        <v>0</v>
      </c>
      <c r="FQ39">
        <v>0</v>
      </c>
      <c r="FR39">
        <f t="shared" si="52"/>
        <v>0</v>
      </c>
      <c r="FS39">
        <v>0</v>
      </c>
      <c r="FX39">
        <v>74</v>
      </c>
      <c r="FY39">
        <v>36</v>
      </c>
      <c r="GA39" t="s">
        <v>3</v>
      </c>
      <c r="GD39">
        <v>1</v>
      </c>
      <c r="GF39">
        <v>35982705</v>
      </c>
      <c r="GG39">
        <v>2</v>
      </c>
      <c r="GH39">
        <v>1</v>
      </c>
      <c r="GI39">
        <v>4</v>
      </c>
      <c r="GJ39">
        <v>0</v>
      </c>
      <c r="GK39">
        <v>0</v>
      </c>
      <c r="GL39">
        <f t="shared" si="53"/>
        <v>0</v>
      </c>
      <c r="GM39">
        <f t="shared" si="54"/>
        <v>70726.61</v>
      </c>
      <c r="GN39">
        <f t="shared" si="55"/>
        <v>0</v>
      </c>
      <c r="GO39">
        <f t="shared" si="56"/>
        <v>0</v>
      </c>
      <c r="GP39">
        <f t="shared" si="57"/>
        <v>70726.61</v>
      </c>
      <c r="GR39">
        <v>0</v>
      </c>
      <c r="GS39">
        <v>3</v>
      </c>
      <c r="GT39">
        <v>0</v>
      </c>
      <c r="GU39" t="s">
        <v>3</v>
      </c>
      <c r="GV39">
        <f t="shared" si="58"/>
        <v>0</v>
      </c>
      <c r="GW39">
        <v>1</v>
      </c>
      <c r="GX39">
        <f t="shared" si="59"/>
        <v>0</v>
      </c>
      <c r="HA39">
        <v>0</v>
      </c>
      <c r="HB39">
        <v>0</v>
      </c>
      <c r="HC39">
        <f t="shared" si="60"/>
        <v>0</v>
      </c>
      <c r="HE39" t="s">
        <v>3</v>
      </c>
      <c r="HF39" t="s">
        <v>3</v>
      </c>
      <c r="HM39" t="s">
        <v>3</v>
      </c>
      <c r="HN39" t="s">
        <v>27</v>
      </c>
      <c r="HO39" t="s">
        <v>28</v>
      </c>
      <c r="HP39" t="s">
        <v>23</v>
      </c>
      <c r="HQ39" t="s">
        <v>23</v>
      </c>
      <c r="IK39">
        <v>0</v>
      </c>
    </row>
    <row r="40" spans="1:245" x14ac:dyDescent="0.2">
      <c r="A40">
        <v>17</v>
      </c>
      <c r="B40">
        <v>1</v>
      </c>
      <c r="C40">
        <f>ROW(SmtRes!A27)</f>
        <v>27</v>
      </c>
      <c r="D40">
        <f>ROW(EtalonRes!A27)</f>
        <v>27</v>
      </c>
      <c r="E40" t="s">
        <v>73</v>
      </c>
      <c r="F40" t="s">
        <v>74</v>
      </c>
      <c r="G40" t="s">
        <v>75</v>
      </c>
      <c r="H40" t="s">
        <v>76</v>
      </c>
      <c r="I40">
        <v>17</v>
      </c>
      <c r="J40">
        <v>0</v>
      </c>
      <c r="K40">
        <v>17</v>
      </c>
      <c r="O40">
        <f t="shared" si="21"/>
        <v>229579.15</v>
      </c>
      <c r="P40">
        <f t="shared" si="22"/>
        <v>0</v>
      </c>
      <c r="Q40">
        <f t="shared" si="23"/>
        <v>0</v>
      </c>
      <c r="R40">
        <f t="shared" si="24"/>
        <v>0</v>
      </c>
      <c r="S40">
        <f t="shared" si="25"/>
        <v>229579.15</v>
      </c>
      <c r="T40">
        <f t="shared" si="26"/>
        <v>0</v>
      </c>
      <c r="U40">
        <f t="shared" si="27"/>
        <v>350.06400000000002</v>
      </c>
      <c r="V40">
        <f t="shared" si="28"/>
        <v>0</v>
      </c>
      <c r="W40">
        <f t="shared" si="29"/>
        <v>0</v>
      </c>
      <c r="X40">
        <f t="shared" si="30"/>
        <v>169888.57</v>
      </c>
      <c r="Y40">
        <f t="shared" si="31"/>
        <v>82648.490000000005</v>
      </c>
      <c r="AA40">
        <v>50209403</v>
      </c>
      <c r="AB40">
        <f t="shared" si="32"/>
        <v>261.31299999999999</v>
      </c>
      <c r="AC40">
        <f t="shared" si="33"/>
        <v>0</v>
      </c>
      <c r="AD40">
        <f t="shared" si="34"/>
        <v>0</v>
      </c>
      <c r="AE40">
        <f t="shared" si="35"/>
        <v>0</v>
      </c>
      <c r="AF40">
        <f t="shared" si="36"/>
        <v>261.31299999999999</v>
      </c>
      <c r="AG40">
        <f t="shared" si="37"/>
        <v>0</v>
      </c>
      <c r="AH40">
        <f t="shared" si="38"/>
        <v>20.591999999999999</v>
      </c>
      <c r="AI40">
        <f t="shared" si="39"/>
        <v>0</v>
      </c>
      <c r="AJ40">
        <f t="shared" si="40"/>
        <v>0</v>
      </c>
      <c r="AK40">
        <v>201.01</v>
      </c>
      <c r="AL40">
        <v>0</v>
      </c>
      <c r="AM40">
        <v>0</v>
      </c>
      <c r="AN40">
        <v>0</v>
      </c>
      <c r="AO40">
        <v>201.01</v>
      </c>
      <c r="AP40">
        <v>0</v>
      </c>
      <c r="AQ40">
        <v>15.84</v>
      </c>
      <c r="AR40">
        <v>0</v>
      </c>
      <c r="AS40">
        <v>0</v>
      </c>
      <c r="AT40">
        <v>74</v>
      </c>
      <c r="AU40">
        <v>36</v>
      </c>
      <c r="AV40">
        <v>1</v>
      </c>
      <c r="AW40">
        <v>1</v>
      </c>
      <c r="AZ40">
        <v>1</v>
      </c>
      <c r="BA40">
        <v>51.68</v>
      </c>
      <c r="BB40">
        <v>1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77</v>
      </c>
      <c r="BM40">
        <v>200001</v>
      </c>
      <c r="BN40">
        <v>0</v>
      </c>
      <c r="BO40" t="s">
        <v>3</v>
      </c>
      <c r="BP40">
        <v>0</v>
      </c>
      <c r="BQ40">
        <v>4</v>
      </c>
      <c r="BR40">
        <v>0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74</v>
      </c>
      <c r="CA40">
        <v>36</v>
      </c>
      <c r="CB40" t="s">
        <v>3</v>
      </c>
      <c r="CE40">
        <v>0</v>
      </c>
      <c r="CF40">
        <v>0</v>
      </c>
      <c r="CG40">
        <v>0</v>
      </c>
      <c r="CM40">
        <v>0</v>
      </c>
      <c r="CN40" t="s">
        <v>367</v>
      </c>
      <c r="CO40">
        <v>0</v>
      </c>
      <c r="CP40">
        <f t="shared" si="41"/>
        <v>229579.15</v>
      </c>
      <c r="CQ40">
        <f t="shared" si="42"/>
        <v>0</v>
      </c>
      <c r="CR40">
        <f t="shared" si="43"/>
        <v>0</v>
      </c>
      <c r="CS40">
        <f t="shared" si="44"/>
        <v>0</v>
      </c>
      <c r="CT40">
        <f t="shared" si="45"/>
        <v>13504.655839999999</v>
      </c>
      <c r="CU40">
        <f t="shared" si="46"/>
        <v>0</v>
      </c>
      <c r="CV40">
        <f t="shared" si="47"/>
        <v>20.591999999999999</v>
      </c>
      <c r="CW40">
        <f t="shared" si="48"/>
        <v>0</v>
      </c>
      <c r="CX40">
        <f t="shared" si="49"/>
        <v>0</v>
      </c>
      <c r="CY40">
        <f t="shared" si="50"/>
        <v>169888.57099999997</v>
      </c>
      <c r="CZ40">
        <f t="shared" si="51"/>
        <v>82648.493999999992</v>
      </c>
      <c r="DB40">
        <v>13</v>
      </c>
      <c r="DC40" t="s">
        <v>3</v>
      </c>
      <c r="DD40" t="s">
        <v>3</v>
      </c>
      <c r="DE40" t="s">
        <v>22</v>
      </c>
      <c r="DF40" t="s">
        <v>22</v>
      </c>
      <c r="DG40" t="s">
        <v>22</v>
      </c>
      <c r="DH40" t="s">
        <v>3</v>
      </c>
      <c r="DI40" t="s">
        <v>22</v>
      </c>
      <c r="DJ40" t="s">
        <v>22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1013</v>
      </c>
      <c r="DV40" t="s">
        <v>76</v>
      </c>
      <c r="DW40" t="s">
        <v>76</v>
      </c>
      <c r="DX40">
        <v>1</v>
      </c>
      <c r="DZ40" t="s">
        <v>3</v>
      </c>
      <c r="EA40" t="s">
        <v>3</v>
      </c>
      <c r="EB40" t="s">
        <v>3</v>
      </c>
      <c r="EC40" t="s">
        <v>3</v>
      </c>
      <c r="EE40">
        <v>48237344</v>
      </c>
      <c r="EF40">
        <v>4</v>
      </c>
      <c r="EG40" t="s">
        <v>23</v>
      </c>
      <c r="EH40">
        <v>83</v>
      </c>
      <c r="EI40" t="s">
        <v>23</v>
      </c>
      <c r="EJ40">
        <v>4</v>
      </c>
      <c r="EK40">
        <v>200001</v>
      </c>
      <c r="EL40" t="s">
        <v>24</v>
      </c>
      <c r="EM40" t="s">
        <v>25</v>
      </c>
      <c r="EO40" t="s">
        <v>26</v>
      </c>
      <c r="EQ40">
        <v>0</v>
      </c>
      <c r="ER40">
        <v>201.01</v>
      </c>
      <c r="ES40">
        <v>0</v>
      </c>
      <c r="ET40">
        <v>0</v>
      </c>
      <c r="EU40">
        <v>0</v>
      </c>
      <c r="EV40">
        <v>201.01</v>
      </c>
      <c r="EW40">
        <v>15.84</v>
      </c>
      <c r="EX40">
        <v>0</v>
      </c>
      <c r="EY40">
        <v>0</v>
      </c>
      <c r="FQ40">
        <v>0</v>
      </c>
      <c r="FR40">
        <f t="shared" si="52"/>
        <v>0</v>
      </c>
      <c r="FS40">
        <v>0</v>
      </c>
      <c r="FX40">
        <v>74</v>
      </c>
      <c r="FY40">
        <v>36</v>
      </c>
      <c r="GA40" t="s">
        <v>3</v>
      </c>
      <c r="GD40">
        <v>1</v>
      </c>
      <c r="GF40">
        <v>295981303</v>
      </c>
      <c r="GG40">
        <v>2</v>
      </c>
      <c r="GH40">
        <v>1</v>
      </c>
      <c r="GI40">
        <v>4</v>
      </c>
      <c r="GJ40">
        <v>0</v>
      </c>
      <c r="GK40">
        <v>0</v>
      </c>
      <c r="GL40">
        <f t="shared" si="53"/>
        <v>0</v>
      </c>
      <c r="GM40">
        <f t="shared" si="54"/>
        <v>482116.21</v>
      </c>
      <c r="GN40">
        <f t="shared" si="55"/>
        <v>0</v>
      </c>
      <c r="GO40">
        <f t="shared" si="56"/>
        <v>0</v>
      </c>
      <c r="GP40">
        <f t="shared" si="57"/>
        <v>482116.21</v>
      </c>
      <c r="GR40">
        <v>0</v>
      </c>
      <c r="GS40">
        <v>3</v>
      </c>
      <c r="GT40">
        <v>0</v>
      </c>
      <c r="GU40" t="s">
        <v>3</v>
      </c>
      <c r="GV40">
        <f t="shared" si="58"/>
        <v>0</v>
      </c>
      <c r="GW40">
        <v>1</v>
      </c>
      <c r="GX40">
        <f t="shared" si="59"/>
        <v>0</v>
      </c>
      <c r="HA40">
        <v>0</v>
      </c>
      <c r="HB40">
        <v>0</v>
      </c>
      <c r="HC40">
        <f t="shared" si="60"/>
        <v>0</v>
      </c>
      <c r="HE40" t="s">
        <v>3</v>
      </c>
      <c r="HF40" t="s">
        <v>3</v>
      </c>
      <c r="HM40" t="s">
        <v>3</v>
      </c>
      <c r="HN40" t="s">
        <v>27</v>
      </c>
      <c r="HO40" t="s">
        <v>28</v>
      </c>
      <c r="HP40" t="s">
        <v>23</v>
      </c>
      <c r="HQ40" t="s">
        <v>23</v>
      </c>
      <c r="IK40">
        <v>0</v>
      </c>
    </row>
    <row r="41" spans="1:245" x14ac:dyDescent="0.2">
      <c r="A41">
        <v>17</v>
      </c>
      <c r="B41">
        <v>1</v>
      </c>
      <c r="C41">
        <f>ROW(SmtRes!A29)</f>
        <v>29</v>
      </c>
      <c r="D41">
        <f>ROW(EtalonRes!A29)</f>
        <v>29</v>
      </c>
      <c r="E41" t="s">
        <v>78</v>
      </c>
      <c r="F41" t="s">
        <v>79</v>
      </c>
      <c r="G41" t="s">
        <v>80</v>
      </c>
      <c r="H41" t="s">
        <v>76</v>
      </c>
      <c r="I41">
        <v>1</v>
      </c>
      <c r="J41">
        <v>0</v>
      </c>
      <c r="K41">
        <v>1</v>
      </c>
      <c r="O41">
        <f t="shared" si="21"/>
        <v>1830.09</v>
      </c>
      <c r="P41">
        <f t="shared" si="22"/>
        <v>0</v>
      </c>
      <c r="Q41">
        <f t="shared" si="23"/>
        <v>0</v>
      </c>
      <c r="R41">
        <f t="shared" si="24"/>
        <v>0</v>
      </c>
      <c r="S41">
        <f t="shared" si="25"/>
        <v>1830.09</v>
      </c>
      <c r="T41">
        <f t="shared" si="26"/>
        <v>0</v>
      </c>
      <c r="U41">
        <f t="shared" si="27"/>
        <v>2.8079999999999998</v>
      </c>
      <c r="V41">
        <f t="shared" si="28"/>
        <v>0</v>
      </c>
      <c r="W41">
        <f t="shared" si="29"/>
        <v>0</v>
      </c>
      <c r="X41">
        <f t="shared" si="30"/>
        <v>1354.27</v>
      </c>
      <c r="Y41">
        <f t="shared" si="31"/>
        <v>658.83</v>
      </c>
      <c r="AA41">
        <v>50209403</v>
      </c>
      <c r="AB41">
        <f t="shared" si="32"/>
        <v>35.411999999999999</v>
      </c>
      <c r="AC41">
        <f t="shared" si="33"/>
        <v>0</v>
      </c>
      <c r="AD41">
        <f t="shared" si="34"/>
        <v>0</v>
      </c>
      <c r="AE41">
        <f t="shared" si="35"/>
        <v>0</v>
      </c>
      <c r="AF41">
        <f t="shared" si="36"/>
        <v>35.411999999999999</v>
      </c>
      <c r="AG41">
        <f t="shared" si="37"/>
        <v>0</v>
      </c>
      <c r="AH41">
        <f t="shared" si="38"/>
        <v>2.8080000000000003</v>
      </c>
      <c r="AI41">
        <f t="shared" si="39"/>
        <v>0</v>
      </c>
      <c r="AJ41">
        <f t="shared" si="40"/>
        <v>0</v>
      </c>
      <c r="AK41">
        <v>27.24</v>
      </c>
      <c r="AL41">
        <v>0</v>
      </c>
      <c r="AM41">
        <v>0</v>
      </c>
      <c r="AN41">
        <v>0</v>
      </c>
      <c r="AO41">
        <v>27.24</v>
      </c>
      <c r="AP41">
        <v>0</v>
      </c>
      <c r="AQ41">
        <v>2.16</v>
      </c>
      <c r="AR41">
        <v>0</v>
      </c>
      <c r="AS41">
        <v>0</v>
      </c>
      <c r="AT41">
        <v>74</v>
      </c>
      <c r="AU41">
        <v>36</v>
      </c>
      <c r="AV41">
        <v>1</v>
      </c>
      <c r="AW41">
        <v>1</v>
      </c>
      <c r="AZ41">
        <v>1</v>
      </c>
      <c r="BA41">
        <v>51.68</v>
      </c>
      <c r="BB41">
        <v>1</v>
      </c>
      <c r="BC41">
        <v>1</v>
      </c>
      <c r="BD41" t="s">
        <v>3</v>
      </c>
      <c r="BE41" t="s">
        <v>3</v>
      </c>
      <c r="BF41" t="s">
        <v>3</v>
      </c>
      <c r="BG41" t="s">
        <v>3</v>
      </c>
      <c r="BH41">
        <v>0</v>
      </c>
      <c r="BI41">
        <v>4</v>
      </c>
      <c r="BJ41" t="s">
        <v>81</v>
      </c>
      <c r="BM41">
        <v>200001</v>
      </c>
      <c r="BN41">
        <v>0</v>
      </c>
      <c r="BO41" t="s">
        <v>3</v>
      </c>
      <c r="BP41">
        <v>0</v>
      </c>
      <c r="BQ41">
        <v>4</v>
      </c>
      <c r="BR41">
        <v>0</v>
      </c>
      <c r="BS41">
        <v>1</v>
      </c>
      <c r="BT41">
        <v>1</v>
      </c>
      <c r="BU41">
        <v>1</v>
      </c>
      <c r="BV41">
        <v>1</v>
      </c>
      <c r="BW41">
        <v>1</v>
      </c>
      <c r="BX41">
        <v>1</v>
      </c>
      <c r="BY41" t="s">
        <v>3</v>
      </c>
      <c r="BZ41">
        <v>74</v>
      </c>
      <c r="CA41">
        <v>36</v>
      </c>
      <c r="CB41" t="s">
        <v>3</v>
      </c>
      <c r="CE41">
        <v>0</v>
      </c>
      <c r="CF41">
        <v>0</v>
      </c>
      <c r="CG41">
        <v>0</v>
      </c>
      <c r="CM41">
        <v>0</v>
      </c>
      <c r="CN41" t="s">
        <v>367</v>
      </c>
      <c r="CO41">
        <v>0</v>
      </c>
      <c r="CP41">
        <f t="shared" si="41"/>
        <v>1830.09</v>
      </c>
      <c r="CQ41">
        <f t="shared" si="42"/>
        <v>0</v>
      </c>
      <c r="CR41">
        <f t="shared" si="43"/>
        <v>0</v>
      </c>
      <c r="CS41">
        <f t="shared" si="44"/>
        <v>0</v>
      </c>
      <c r="CT41">
        <f t="shared" si="45"/>
        <v>1830.0921599999999</v>
      </c>
      <c r="CU41">
        <f t="shared" si="46"/>
        <v>0</v>
      </c>
      <c r="CV41">
        <f t="shared" si="47"/>
        <v>2.8080000000000003</v>
      </c>
      <c r="CW41">
        <f t="shared" si="48"/>
        <v>0</v>
      </c>
      <c r="CX41">
        <f t="shared" si="49"/>
        <v>0</v>
      </c>
      <c r="CY41">
        <f t="shared" si="50"/>
        <v>1354.2665999999999</v>
      </c>
      <c r="CZ41">
        <f t="shared" si="51"/>
        <v>658.83239999999989</v>
      </c>
      <c r="DB41">
        <v>14</v>
      </c>
      <c r="DC41" t="s">
        <v>3</v>
      </c>
      <c r="DD41" t="s">
        <v>3</v>
      </c>
      <c r="DE41" t="s">
        <v>22</v>
      </c>
      <c r="DF41" t="s">
        <v>22</v>
      </c>
      <c r="DG41" t="s">
        <v>22</v>
      </c>
      <c r="DH41" t="s">
        <v>3</v>
      </c>
      <c r="DI41" t="s">
        <v>22</v>
      </c>
      <c r="DJ41" t="s">
        <v>22</v>
      </c>
      <c r="DK41" t="s">
        <v>3</v>
      </c>
      <c r="DL41" t="s">
        <v>3</v>
      </c>
      <c r="DM41" t="s">
        <v>3</v>
      </c>
      <c r="DN41">
        <v>0</v>
      </c>
      <c r="DO41">
        <v>0</v>
      </c>
      <c r="DP41">
        <v>1</v>
      </c>
      <c r="DQ41">
        <v>1</v>
      </c>
      <c r="DU41">
        <v>1013</v>
      </c>
      <c r="DV41" t="s">
        <v>76</v>
      </c>
      <c r="DW41" t="s">
        <v>76</v>
      </c>
      <c r="DX41">
        <v>1</v>
      </c>
      <c r="DZ41" t="s">
        <v>3</v>
      </c>
      <c r="EA41" t="s">
        <v>3</v>
      </c>
      <c r="EB41" t="s">
        <v>3</v>
      </c>
      <c r="EC41" t="s">
        <v>3</v>
      </c>
      <c r="EE41">
        <v>48237344</v>
      </c>
      <c r="EF41">
        <v>4</v>
      </c>
      <c r="EG41" t="s">
        <v>23</v>
      </c>
      <c r="EH41">
        <v>83</v>
      </c>
      <c r="EI41" t="s">
        <v>23</v>
      </c>
      <c r="EJ41">
        <v>4</v>
      </c>
      <c r="EK41">
        <v>200001</v>
      </c>
      <c r="EL41" t="s">
        <v>24</v>
      </c>
      <c r="EM41" t="s">
        <v>25</v>
      </c>
      <c r="EO41" t="s">
        <v>26</v>
      </c>
      <c r="EQ41">
        <v>0</v>
      </c>
      <c r="ER41">
        <v>27.24</v>
      </c>
      <c r="ES41">
        <v>0</v>
      </c>
      <c r="ET41">
        <v>0</v>
      </c>
      <c r="EU41">
        <v>0</v>
      </c>
      <c r="EV41">
        <v>27.24</v>
      </c>
      <c r="EW41">
        <v>2.16</v>
      </c>
      <c r="EX41">
        <v>0</v>
      </c>
      <c r="EY41">
        <v>0</v>
      </c>
      <c r="FQ41">
        <v>0</v>
      </c>
      <c r="FR41">
        <f t="shared" si="52"/>
        <v>0</v>
      </c>
      <c r="FS41">
        <v>0</v>
      </c>
      <c r="FX41">
        <v>74</v>
      </c>
      <c r="FY41">
        <v>36</v>
      </c>
      <c r="GA41" t="s">
        <v>3</v>
      </c>
      <c r="GD41">
        <v>1</v>
      </c>
      <c r="GF41">
        <v>1580415610</v>
      </c>
      <c r="GG41">
        <v>2</v>
      </c>
      <c r="GH41">
        <v>1</v>
      </c>
      <c r="GI41">
        <v>4</v>
      </c>
      <c r="GJ41">
        <v>0</v>
      </c>
      <c r="GK41">
        <v>0</v>
      </c>
      <c r="GL41">
        <f t="shared" si="53"/>
        <v>0</v>
      </c>
      <c r="GM41">
        <f t="shared" si="54"/>
        <v>3843.19</v>
      </c>
      <c r="GN41">
        <f t="shared" si="55"/>
        <v>0</v>
      </c>
      <c r="GO41">
        <f t="shared" si="56"/>
        <v>0</v>
      </c>
      <c r="GP41">
        <f t="shared" si="57"/>
        <v>3843.19</v>
      </c>
      <c r="GR41">
        <v>0</v>
      </c>
      <c r="GS41">
        <v>3</v>
      </c>
      <c r="GT41">
        <v>0</v>
      </c>
      <c r="GU41" t="s">
        <v>3</v>
      </c>
      <c r="GV41">
        <f t="shared" si="58"/>
        <v>0</v>
      </c>
      <c r="GW41">
        <v>1</v>
      </c>
      <c r="GX41">
        <f t="shared" si="59"/>
        <v>0</v>
      </c>
      <c r="HA41">
        <v>0</v>
      </c>
      <c r="HB41">
        <v>0</v>
      </c>
      <c r="HC41">
        <f t="shared" si="60"/>
        <v>0</v>
      </c>
      <c r="HE41" t="s">
        <v>3</v>
      </c>
      <c r="HF41" t="s">
        <v>3</v>
      </c>
      <c r="HM41" t="s">
        <v>3</v>
      </c>
      <c r="HN41" t="s">
        <v>27</v>
      </c>
      <c r="HO41" t="s">
        <v>28</v>
      </c>
      <c r="HP41" t="s">
        <v>23</v>
      </c>
      <c r="HQ41" t="s">
        <v>23</v>
      </c>
      <c r="IK41">
        <v>0</v>
      </c>
    </row>
    <row r="42" spans="1:245" x14ac:dyDescent="0.2">
      <c r="A42">
        <v>17</v>
      </c>
      <c r="B42">
        <v>1</v>
      </c>
      <c r="C42">
        <f>ROW(SmtRes!A31)</f>
        <v>31</v>
      </c>
      <c r="D42">
        <f>ROW(EtalonRes!A31)</f>
        <v>31</v>
      </c>
      <c r="E42" t="s">
        <v>82</v>
      </c>
      <c r="F42" t="s">
        <v>83</v>
      </c>
      <c r="G42" t="s">
        <v>84</v>
      </c>
      <c r="H42" t="s">
        <v>20</v>
      </c>
      <c r="I42">
        <v>2</v>
      </c>
      <c r="J42">
        <v>0</v>
      </c>
      <c r="K42">
        <v>2</v>
      </c>
      <c r="O42">
        <f t="shared" si="21"/>
        <v>6269.61</v>
      </c>
      <c r="P42">
        <f t="shared" si="22"/>
        <v>0</v>
      </c>
      <c r="Q42">
        <f t="shared" si="23"/>
        <v>0</v>
      </c>
      <c r="R42">
        <f t="shared" si="24"/>
        <v>0</v>
      </c>
      <c r="S42">
        <f t="shared" si="25"/>
        <v>6269.61</v>
      </c>
      <c r="T42">
        <f t="shared" si="26"/>
        <v>0</v>
      </c>
      <c r="U42">
        <f t="shared" si="27"/>
        <v>9.36</v>
      </c>
      <c r="V42">
        <f t="shared" si="28"/>
        <v>0</v>
      </c>
      <c r="W42">
        <f t="shared" si="29"/>
        <v>0</v>
      </c>
      <c r="X42">
        <f t="shared" si="30"/>
        <v>4639.51</v>
      </c>
      <c r="Y42">
        <f t="shared" si="31"/>
        <v>2257.06</v>
      </c>
      <c r="AA42">
        <v>50209403</v>
      </c>
      <c r="AB42">
        <f t="shared" si="32"/>
        <v>60.658000000000001</v>
      </c>
      <c r="AC42">
        <f t="shared" si="33"/>
        <v>0</v>
      </c>
      <c r="AD42">
        <f t="shared" si="34"/>
        <v>0</v>
      </c>
      <c r="AE42">
        <f t="shared" si="35"/>
        <v>0</v>
      </c>
      <c r="AF42">
        <f t="shared" si="36"/>
        <v>60.658000000000001</v>
      </c>
      <c r="AG42">
        <f t="shared" si="37"/>
        <v>0</v>
      </c>
      <c r="AH42">
        <f t="shared" si="38"/>
        <v>4.6800000000000006</v>
      </c>
      <c r="AI42">
        <f t="shared" si="39"/>
        <v>0</v>
      </c>
      <c r="AJ42">
        <f t="shared" si="40"/>
        <v>0</v>
      </c>
      <c r="AK42">
        <v>46.66</v>
      </c>
      <c r="AL42">
        <v>0</v>
      </c>
      <c r="AM42">
        <v>0</v>
      </c>
      <c r="AN42">
        <v>0</v>
      </c>
      <c r="AO42">
        <v>46.66</v>
      </c>
      <c r="AP42">
        <v>0</v>
      </c>
      <c r="AQ42">
        <v>3.6</v>
      </c>
      <c r="AR42">
        <v>0</v>
      </c>
      <c r="AS42">
        <v>0</v>
      </c>
      <c r="AT42">
        <v>74</v>
      </c>
      <c r="AU42">
        <v>36</v>
      </c>
      <c r="AV42">
        <v>1</v>
      </c>
      <c r="AW42">
        <v>1</v>
      </c>
      <c r="AZ42">
        <v>1</v>
      </c>
      <c r="BA42">
        <v>51.68</v>
      </c>
      <c r="BB42">
        <v>1</v>
      </c>
      <c r="BC42">
        <v>1</v>
      </c>
      <c r="BD42" t="s">
        <v>3</v>
      </c>
      <c r="BE42" t="s">
        <v>3</v>
      </c>
      <c r="BF42" t="s">
        <v>3</v>
      </c>
      <c r="BG42" t="s">
        <v>3</v>
      </c>
      <c r="BH42">
        <v>0</v>
      </c>
      <c r="BI42">
        <v>4</v>
      </c>
      <c r="BJ42" t="s">
        <v>85</v>
      </c>
      <c r="BM42">
        <v>200001</v>
      </c>
      <c r="BN42">
        <v>0</v>
      </c>
      <c r="BO42" t="s">
        <v>3</v>
      </c>
      <c r="BP42">
        <v>0</v>
      </c>
      <c r="BQ42">
        <v>4</v>
      </c>
      <c r="BR42">
        <v>0</v>
      </c>
      <c r="BS42">
        <v>1</v>
      </c>
      <c r="BT42">
        <v>1</v>
      </c>
      <c r="BU42">
        <v>1</v>
      </c>
      <c r="BV42">
        <v>1</v>
      </c>
      <c r="BW42">
        <v>1</v>
      </c>
      <c r="BX42">
        <v>1</v>
      </c>
      <c r="BY42" t="s">
        <v>3</v>
      </c>
      <c r="BZ42">
        <v>74</v>
      </c>
      <c r="CA42">
        <v>36</v>
      </c>
      <c r="CB42" t="s">
        <v>3</v>
      </c>
      <c r="CE42">
        <v>0</v>
      </c>
      <c r="CF42">
        <v>0</v>
      </c>
      <c r="CG42">
        <v>0</v>
      </c>
      <c r="CM42">
        <v>0</v>
      </c>
      <c r="CN42" t="s">
        <v>367</v>
      </c>
      <c r="CO42">
        <v>0</v>
      </c>
      <c r="CP42">
        <f t="shared" si="41"/>
        <v>6269.61</v>
      </c>
      <c r="CQ42">
        <f t="shared" si="42"/>
        <v>0</v>
      </c>
      <c r="CR42">
        <f t="shared" si="43"/>
        <v>0</v>
      </c>
      <c r="CS42">
        <f t="shared" si="44"/>
        <v>0</v>
      </c>
      <c r="CT42">
        <f t="shared" si="45"/>
        <v>3134.8054400000001</v>
      </c>
      <c r="CU42">
        <f t="shared" si="46"/>
        <v>0</v>
      </c>
      <c r="CV42">
        <f t="shared" si="47"/>
        <v>4.6800000000000006</v>
      </c>
      <c r="CW42">
        <f t="shared" si="48"/>
        <v>0</v>
      </c>
      <c r="CX42">
        <f t="shared" si="49"/>
        <v>0</v>
      </c>
      <c r="CY42">
        <f t="shared" si="50"/>
        <v>4639.5113999999994</v>
      </c>
      <c r="CZ42">
        <f t="shared" si="51"/>
        <v>2257.0596</v>
      </c>
      <c r="DB42">
        <v>15</v>
      </c>
      <c r="DC42" t="s">
        <v>3</v>
      </c>
      <c r="DD42" t="s">
        <v>3</v>
      </c>
      <c r="DE42" t="s">
        <v>22</v>
      </c>
      <c r="DF42" t="s">
        <v>22</v>
      </c>
      <c r="DG42" t="s">
        <v>22</v>
      </c>
      <c r="DH42" t="s">
        <v>3</v>
      </c>
      <c r="DI42" t="s">
        <v>22</v>
      </c>
      <c r="DJ42" t="s">
        <v>22</v>
      </c>
      <c r="DK42" t="s">
        <v>3</v>
      </c>
      <c r="DL42" t="s">
        <v>3</v>
      </c>
      <c r="DM42" t="s">
        <v>3</v>
      </c>
      <c r="DN42">
        <v>0</v>
      </c>
      <c r="DO42">
        <v>0</v>
      </c>
      <c r="DP42">
        <v>1</v>
      </c>
      <c r="DQ42">
        <v>1</v>
      </c>
      <c r="DU42">
        <v>1013</v>
      </c>
      <c r="DV42" t="s">
        <v>20</v>
      </c>
      <c r="DW42" t="s">
        <v>20</v>
      </c>
      <c r="DX42">
        <v>1</v>
      </c>
      <c r="DZ42" t="s">
        <v>3</v>
      </c>
      <c r="EA42" t="s">
        <v>3</v>
      </c>
      <c r="EB42" t="s">
        <v>3</v>
      </c>
      <c r="EC42" t="s">
        <v>3</v>
      </c>
      <c r="EE42">
        <v>48237344</v>
      </c>
      <c r="EF42">
        <v>4</v>
      </c>
      <c r="EG42" t="s">
        <v>23</v>
      </c>
      <c r="EH42">
        <v>83</v>
      </c>
      <c r="EI42" t="s">
        <v>23</v>
      </c>
      <c r="EJ42">
        <v>4</v>
      </c>
      <c r="EK42">
        <v>200001</v>
      </c>
      <c r="EL42" t="s">
        <v>24</v>
      </c>
      <c r="EM42" t="s">
        <v>25</v>
      </c>
      <c r="EO42" t="s">
        <v>26</v>
      </c>
      <c r="EQ42">
        <v>0</v>
      </c>
      <c r="ER42">
        <v>46.66</v>
      </c>
      <c r="ES42">
        <v>0</v>
      </c>
      <c r="ET42">
        <v>0</v>
      </c>
      <c r="EU42">
        <v>0</v>
      </c>
      <c r="EV42">
        <v>46.66</v>
      </c>
      <c r="EW42">
        <v>3.6</v>
      </c>
      <c r="EX42">
        <v>0</v>
      </c>
      <c r="EY42">
        <v>0</v>
      </c>
      <c r="FQ42">
        <v>0</v>
      </c>
      <c r="FR42">
        <f t="shared" si="52"/>
        <v>0</v>
      </c>
      <c r="FS42">
        <v>0</v>
      </c>
      <c r="FX42">
        <v>74</v>
      </c>
      <c r="FY42">
        <v>36</v>
      </c>
      <c r="GA42" t="s">
        <v>3</v>
      </c>
      <c r="GD42">
        <v>1</v>
      </c>
      <c r="GF42">
        <v>-601194121</v>
      </c>
      <c r="GG42">
        <v>2</v>
      </c>
      <c r="GH42">
        <v>1</v>
      </c>
      <c r="GI42">
        <v>4</v>
      </c>
      <c r="GJ42">
        <v>0</v>
      </c>
      <c r="GK42">
        <v>0</v>
      </c>
      <c r="GL42">
        <f t="shared" si="53"/>
        <v>0</v>
      </c>
      <c r="GM42">
        <f t="shared" si="54"/>
        <v>13166.18</v>
      </c>
      <c r="GN42">
        <f t="shared" si="55"/>
        <v>0</v>
      </c>
      <c r="GO42">
        <f t="shared" si="56"/>
        <v>0</v>
      </c>
      <c r="GP42">
        <f t="shared" si="57"/>
        <v>13166.18</v>
      </c>
      <c r="GR42">
        <v>0</v>
      </c>
      <c r="GS42">
        <v>3</v>
      </c>
      <c r="GT42">
        <v>0</v>
      </c>
      <c r="GU42" t="s">
        <v>3</v>
      </c>
      <c r="GV42">
        <f t="shared" si="58"/>
        <v>0</v>
      </c>
      <c r="GW42">
        <v>1</v>
      </c>
      <c r="GX42">
        <f t="shared" si="59"/>
        <v>0</v>
      </c>
      <c r="HA42">
        <v>0</v>
      </c>
      <c r="HB42">
        <v>0</v>
      </c>
      <c r="HC42">
        <f t="shared" si="60"/>
        <v>0</v>
      </c>
      <c r="HE42" t="s">
        <v>3</v>
      </c>
      <c r="HF42" t="s">
        <v>3</v>
      </c>
      <c r="HM42" t="s">
        <v>3</v>
      </c>
      <c r="HN42" t="s">
        <v>27</v>
      </c>
      <c r="HO42" t="s">
        <v>28</v>
      </c>
      <c r="HP42" t="s">
        <v>23</v>
      </c>
      <c r="HQ42" t="s">
        <v>23</v>
      </c>
      <c r="IK42">
        <v>0</v>
      </c>
    </row>
    <row r="43" spans="1:245" x14ac:dyDescent="0.2">
      <c r="A43">
        <v>17</v>
      </c>
      <c r="B43">
        <v>1</v>
      </c>
      <c r="C43">
        <f>ROW(SmtRes!A33)</f>
        <v>33</v>
      </c>
      <c r="D43">
        <f>ROW(EtalonRes!A33)</f>
        <v>33</v>
      </c>
      <c r="E43" t="s">
        <v>86</v>
      </c>
      <c r="F43" t="s">
        <v>87</v>
      </c>
      <c r="G43" t="s">
        <v>88</v>
      </c>
      <c r="H43" t="s">
        <v>20</v>
      </c>
      <c r="I43">
        <v>17</v>
      </c>
      <c r="J43">
        <v>0</v>
      </c>
      <c r="K43">
        <v>17</v>
      </c>
      <c r="O43">
        <f t="shared" si="21"/>
        <v>119592.22</v>
      </c>
      <c r="P43">
        <f t="shared" si="22"/>
        <v>0</v>
      </c>
      <c r="Q43">
        <f t="shared" si="23"/>
        <v>0</v>
      </c>
      <c r="R43">
        <f t="shared" si="24"/>
        <v>0</v>
      </c>
      <c r="S43">
        <f t="shared" si="25"/>
        <v>119592.22</v>
      </c>
      <c r="T43">
        <f t="shared" si="26"/>
        <v>0</v>
      </c>
      <c r="U43">
        <f t="shared" si="27"/>
        <v>198.9</v>
      </c>
      <c r="V43">
        <f t="shared" si="28"/>
        <v>0</v>
      </c>
      <c r="W43">
        <f t="shared" si="29"/>
        <v>0</v>
      </c>
      <c r="X43">
        <f t="shared" si="30"/>
        <v>88498.240000000005</v>
      </c>
      <c r="Y43">
        <f t="shared" si="31"/>
        <v>43053.2</v>
      </c>
      <c r="AA43">
        <v>50209403</v>
      </c>
      <c r="AB43">
        <f t="shared" si="32"/>
        <v>136.12299999999999</v>
      </c>
      <c r="AC43">
        <f t="shared" si="33"/>
        <v>0</v>
      </c>
      <c r="AD43">
        <f t="shared" si="34"/>
        <v>0</v>
      </c>
      <c r="AE43">
        <f t="shared" si="35"/>
        <v>0</v>
      </c>
      <c r="AF43">
        <f t="shared" si="36"/>
        <v>136.12299999999999</v>
      </c>
      <c r="AG43">
        <f t="shared" si="37"/>
        <v>0</v>
      </c>
      <c r="AH43">
        <f t="shared" si="38"/>
        <v>11.700000000000001</v>
      </c>
      <c r="AI43">
        <f t="shared" si="39"/>
        <v>0</v>
      </c>
      <c r="AJ43">
        <f t="shared" si="40"/>
        <v>0</v>
      </c>
      <c r="AK43">
        <v>104.71</v>
      </c>
      <c r="AL43">
        <v>0</v>
      </c>
      <c r="AM43">
        <v>0</v>
      </c>
      <c r="AN43">
        <v>0</v>
      </c>
      <c r="AO43">
        <v>104.71</v>
      </c>
      <c r="AP43">
        <v>0</v>
      </c>
      <c r="AQ43">
        <v>9</v>
      </c>
      <c r="AR43">
        <v>0</v>
      </c>
      <c r="AS43">
        <v>0</v>
      </c>
      <c r="AT43">
        <v>74</v>
      </c>
      <c r="AU43">
        <v>36</v>
      </c>
      <c r="AV43">
        <v>1</v>
      </c>
      <c r="AW43">
        <v>1</v>
      </c>
      <c r="AZ43">
        <v>1</v>
      </c>
      <c r="BA43">
        <v>51.68</v>
      </c>
      <c r="BB43">
        <v>1</v>
      </c>
      <c r="BC43">
        <v>1</v>
      </c>
      <c r="BD43" t="s">
        <v>3</v>
      </c>
      <c r="BE43" t="s">
        <v>3</v>
      </c>
      <c r="BF43" t="s">
        <v>3</v>
      </c>
      <c r="BG43" t="s">
        <v>3</v>
      </c>
      <c r="BH43">
        <v>0</v>
      </c>
      <c r="BI43">
        <v>4</v>
      </c>
      <c r="BJ43" t="s">
        <v>89</v>
      </c>
      <c r="BM43">
        <v>200001</v>
      </c>
      <c r="BN43">
        <v>0</v>
      </c>
      <c r="BO43" t="s">
        <v>3</v>
      </c>
      <c r="BP43">
        <v>0</v>
      </c>
      <c r="BQ43">
        <v>4</v>
      </c>
      <c r="BR43">
        <v>0</v>
      </c>
      <c r="BS43">
        <v>1</v>
      </c>
      <c r="BT43">
        <v>1</v>
      </c>
      <c r="BU43">
        <v>1</v>
      </c>
      <c r="BV43">
        <v>1</v>
      </c>
      <c r="BW43">
        <v>1</v>
      </c>
      <c r="BX43">
        <v>1</v>
      </c>
      <c r="BY43" t="s">
        <v>3</v>
      </c>
      <c r="BZ43">
        <v>74</v>
      </c>
      <c r="CA43">
        <v>36</v>
      </c>
      <c r="CB43" t="s">
        <v>3</v>
      </c>
      <c r="CE43">
        <v>0</v>
      </c>
      <c r="CF43">
        <v>0</v>
      </c>
      <c r="CG43">
        <v>0</v>
      </c>
      <c r="CM43">
        <v>0</v>
      </c>
      <c r="CN43" t="s">
        <v>367</v>
      </c>
      <c r="CO43">
        <v>0</v>
      </c>
      <c r="CP43">
        <f t="shared" si="41"/>
        <v>119592.22</v>
      </c>
      <c r="CQ43">
        <f t="shared" si="42"/>
        <v>0</v>
      </c>
      <c r="CR43">
        <f t="shared" si="43"/>
        <v>0</v>
      </c>
      <c r="CS43">
        <f t="shared" si="44"/>
        <v>0</v>
      </c>
      <c r="CT43">
        <f t="shared" si="45"/>
        <v>7034.8366399999995</v>
      </c>
      <c r="CU43">
        <f t="shared" si="46"/>
        <v>0</v>
      </c>
      <c r="CV43">
        <f t="shared" si="47"/>
        <v>11.700000000000001</v>
      </c>
      <c r="CW43">
        <f t="shared" si="48"/>
        <v>0</v>
      </c>
      <c r="CX43">
        <f t="shared" si="49"/>
        <v>0</v>
      </c>
      <c r="CY43">
        <f t="shared" si="50"/>
        <v>88498.242799999993</v>
      </c>
      <c r="CZ43">
        <f t="shared" si="51"/>
        <v>43053.199200000003</v>
      </c>
      <c r="DB43">
        <v>16</v>
      </c>
      <c r="DC43" t="s">
        <v>3</v>
      </c>
      <c r="DD43" t="s">
        <v>3</v>
      </c>
      <c r="DE43" t="s">
        <v>22</v>
      </c>
      <c r="DF43" t="s">
        <v>22</v>
      </c>
      <c r="DG43" t="s">
        <v>22</v>
      </c>
      <c r="DH43" t="s">
        <v>3</v>
      </c>
      <c r="DI43" t="s">
        <v>22</v>
      </c>
      <c r="DJ43" t="s">
        <v>22</v>
      </c>
      <c r="DK43" t="s">
        <v>3</v>
      </c>
      <c r="DL43" t="s">
        <v>3</v>
      </c>
      <c r="DM43" t="s">
        <v>3</v>
      </c>
      <c r="DN43">
        <v>0</v>
      </c>
      <c r="DO43">
        <v>0</v>
      </c>
      <c r="DP43">
        <v>1</v>
      </c>
      <c r="DQ43">
        <v>1</v>
      </c>
      <c r="DU43">
        <v>1013</v>
      </c>
      <c r="DV43" t="s">
        <v>20</v>
      </c>
      <c r="DW43" t="s">
        <v>20</v>
      </c>
      <c r="DX43">
        <v>1</v>
      </c>
      <c r="DZ43" t="s">
        <v>3</v>
      </c>
      <c r="EA43" t="s">
        <v>3</v>
      </c>
      <c r="EB43" t="s">
        <v>3</v>
      </c>
      <c r="EC43" t="s">
        <v>3</v>
      </c>
      <c r="EE43">
        <v>48237344</v>
      </c>
      <c r="EF43">
        <v>4</v>
      </c>
      <c r="EG43" t="s">
        <v>23</v>
      </c>
      <c r="EH43">
        <v>83</v>
      </c>
      <c r="EI43" t="s">
        <v>23</v>
      </c>
      <c r="EJ43">
        <v>4</v>
      </c>
      <c r="EK43">
        <v>200001</v>
      </c>
      <c r="EL43" t="s">
        <v>24</v>
      </c>
      <c r="EM43" t="s">
        <v>25</v>
      </c>
      <c r="EO43" t="s">
        <v>26</v>
      </c>
      <c r="EQ43">
        <v>0</v>
      </c>
      <c r="ER43">
        <v>104.71</v>
      </c>
      <c r="ES43">
        <v>0</v>
      </c>
      <c r="ET43">
        <v>0</v>
      </c>
      <c r="EU43">
        <v>0</v>
      </c>
      <c r="EV43">
        <v>104.71</v>
      </c>
      <c r="EW43">
        <v>9</v>
      </c>
      <c r="EX43">
        <v>0</v>
      </c>
      <c r="EY43">
        <v>0</v>
      </c>
      <c r="FQ43">
        <v>0</v>
      </c>
      <c r="FR43">
        <f t="shared" si="52"/>
        <v>0</v>
      </c>
      <c r="FS43">
        <v>0</v>
      </c>
      <c r="FX43">
        <v>74</v>
      </c>
      <c r="FY43">
        <v>36</v>
      </c>
      <c r="GA43" t="s">
        <v>3</v>
      </c>
      <c r="GD43">
        <v>1</v>
      </c>
      <c r="GF43">
        <v>-939934872</v>
      </c>
      <c r="GG43">
        <v>2</v>
      </c>
      <c r="GH43">
        <v>1</v>
      </c>
      <c r="GI43">
        <v>4</v>
      </c>
      <c r="GJ43">
        <v>0</v>
      </c>
      <c r="GK43">
        <v>0</v>
      </c>
      <c r="GL43">
        <f t="shared" si="53"/>
        <v>0</v>
      </c>
      <c r="GM43">
        <f t="shared" si="54"/>
        <v>251143.66</v>
      </c>
      <c r="GN43">
        <f t="shared" si="55"/>
        <v>0</v>
      </c>
      <c r="GO43">
        <f t="shared" si="56"/>
        <v>0</v>
      </c>
      <c r="GP43">
        <f t="shared" si="57"/>
        <v>251143.66</v>
      </c>
      <c r="GR43">
        <v>0</v>
      </c>
      <c r="GS43">
        <v>3</v>
      </c>
      <c r="GT43">
        <v>0</v>
      </c>
      <c r="GU43" t="s">
        <v>3</v>
      </c>
      <c r="GV43">
        <f t="shared" si="58"/>
        <v>0</v>
      </c>
      <c r="GW43">
        <v>1</v>
      </c>
      <c r="GX43">
        <f t="shared" si="59"/>
        <v>0</v>
      </c>
      <c r="HA43">
        <v>0</v>
      </c>
      <c r="HB43">
        <v>0</v>
      </c>
      <c r="HC43">
        <f t="shared" si="60"/>
        <v>0</v>
      </c>
      <c r="HE43" t="s">
        <v>3</v>
      </c>
      <c r="HF43" t="s">
        <v>3</v>
      </c>
      <c r="HM43" t="s">
        <v>3</v>
      </c>
      <c r="HN43" t="s">
        <v>27</v>
      </c>
      <c r="HO43" t="s">
        <v>28</v>
      </c>
      <c r="HP43" t="s">
        <v>23</v>
      </c>
      <c r="HQ43" t="s">
        <v>23</v>
      </c>
      <c r="IK43">
        <v>0</v>
      </c>
    </row>
    <row r="44" spans="1:245" x14ac:dyDescent="0.2">
      <c r="A44">
        <v>17</v>
      </c>
      <c r="B44">
        <v>1</v>
      </c>
      <c r="C44">
        <f>ROW(SmtRes!A35)</f>
        <v>35</v>
      </c>
      <c r="D44">
        <f>ROW(EtalonRes!A35)</f>
        <v>35</v>
      </c>
      <c r="E44" t="s">
        <v>90</v>
      </c>
      <c r="F44" t="s">
        <v>91</v>
      </c>
      <c r="G44" t="s">
        <v>92</v>
      </c>
      <c r="H44" t="s">
        <v>54</v>
      </c>
      <c r="I44">
        <v>20</v>
      </c>
      <c r="J44">
        <v>0</v>
      </c>
      <c r="K44">
        <v>20</v>
      </c>
      <c r="O44">
        <f t="shared" si="21"/>
        <v>26228.63</v>
      </c>
      <c r="P44">
        <f t="shared" si="22"/>
        <v>0</v>
      </c>
      <c r="Q44">
        <f t="shared" si="23"/>
        <v>0</v>
      </c>
      <c r="R44">
        <f t="shared" si="24"/>
        <v>0</v>
      </c>
      <c r="S44">
        <f t="shared" si="25"/>
        <v>26228.63</v>
      </c>
      <c r="T44">
        <f t="shared" si="26"/>
        <v>0</v>
      </c>
      <c r="U44">
        <f t="shared" si="27"/>
        <v>42.12</v>
      </c>
      <c r="V44">
        <f t="shared" si="28"/>
        <v>0</v>
      </c>
      <c r="W44">
        <f t="shared" si="29"/>
        <v>0</v>
      </c>
      <c r="X44">
        <f t="shared" si="30"/>
        <v>19409.189999999999</v>
      </c>
      <c r="Y44">
        <f t="shared" si="31"/>
        <v>9442.31</v>
      </c>
      <c r="AA44">
        <v>50209403</v>
      </c>
      <c r="AB44">
        <f t="shared" si="32"/>
        <v>25.376000000000001</v>
      </c>
      <c r="AC44">
        <f t="shared" si="33"/>
        <v>0</v>
      </c>
      <c r="AD44">
        <f t="shared" si="34"/>
        <v>0</v>
      </c>
      <c r="AE44">
        <f t="shared" si="35"/>
        <v>0</v>
      </c>
      <c r="AF44">
        <f t="shared" si="36"/>
        <v>25.376000000000001</v>
      </c>
      <c r="AG44">
        <f t="shared" si="37"/>
        <v>0</v>
      </c>
      <c r="AH44">
        <f t="shared" si="38"/>
        <v>2.1060000000000003</v>
      </c>
      <c r="AI44">
        <f t="shared" si="39"/>
        <v>0</v>
      </c>
      <c r="AJ44">
        <f t="shared" si="40"/>
        <v>0</v>
      </c>
      <c r="AK44">
        <v>19.52</v>
      </c>
      <c r="AL44">
        <v>0</v>
      </c>
      <c r="AM44">
        <v>0</v>
      </c>
      <c r="AN44">
        <v>0</v>
      </c>
      <c r="AO44">
        <v>19.52</v>
      </c>
      <c r="AP44">
        <v>0</v>
      </c>
      <c r="AQ44">
        <v>1.62</v>
      </c>
      <c r="AR44">
        <v>0</v>
      </c>
      <c r="AS44">
        <v>0</v>
      </c>
      <c r="AT44">
        <v>74</v>
      </c>
      <c r="AU44">
        <v>36</v>
      </c>
      <c r="AV44">
        <v>1</v>
      </c>
      <c r="AW44">
        <v>1</v>
      </c>
      <c r="AZ44">
        <v>1</v>
      </c>
      <c r="BA44">
        <v>51.68</v>
      </c>
      <c r="BB44">
        <v>1</v>
      </c>
      <c r="BC44">
        <v>1</v>
      </c>
      <c r="BD44" t="s">
        <v>3</v>
      </c>
      <c r="BE44" t="s">
        <v>3</v>
      </c>
      <c r="BF44" t="s">
        <v>3</v>
      </c>
      <c r="BG44" t="s">
        <v>3</v>
      </c>
      <c r="BH44">
        <v>0</v>
      </c>
      <c r="BI44">
        <v>4</v>
      </c>
      <c r="BJ44" t="s">
        <v>93</v>
      </c>
      <c r="BM44">
        <v>200001</v>
      </c>
      <c r="BN44">
        <v>0</v>
      </c>
      <c r="BO44" t="s">
        <v>3</v>
      </c>
      <c r="BP44">
        <v>0</v>
      </c>
      <c r="BQ44">
        <v>4</v>
      </c>
      <c r="BR44">
        <v>0</v>
      </c>
      <c r="BS44">
        <v>1</v>
      </c>
      <c r="BT44">
        <v>1</v>
      </c>
      <c r="BU44">
        <v>1</v>
      </c>
      <c r="BV44">
        <v>1</v>
      </c>
      <c r="BW44">
        <v>1</v>
      </c>
      <c r="BX44">
        <v>1</v>
      </c>
      <c r="BY44" t="s">
        <v>3</v>
      </c>
      <c r="BZ44">
        <v>74</v>
      </c>
      <c r="CA44">
        <v>36</v>
      </c>
      <c r="CB44" t="s">
        <v>3</v>
      </c>
      <c r="CE44">
        <v>0</v>
      </c>
      <c r="CF44">
        <v>0</v>
      </c>
      <c r="CG44">
        <v>0</v>
      </c>
      <c r="CM44">
        <v>0</v>
      </c>
      <c r="CN44" t="s">
        <v>367</v>
      </c>
      <c r="CO44">
        <v>0</v>
      </c>
      <c r="CP44">
        <f t="shared" si="41"/>
        <v>26228.63</v>
      </c>
      <c r="CQ44">
        <f t="shared" si="42"/>
        <v>0</v>
      </c>
      <c r="CR44">
        <f t="shared" si="43"/>
        <v>0</v>
      </c>
      <c r="CS44">
        <f t="shared" si="44"/>
        <v>0</v>
      </c>
      <c r="CT44">
        <f t="shared" si="45"/>
        <v>1311.4316800000001</v>
      </c>
      <c r="CU44">
        <f t="shared" si="46"/>
        <v>0</v>
      </c>
      <c r="CV44">
        <f t="shared" si="47"/>
        <v>2.1060000000000003</v>
      </c>
      <c r="CW44">
        <f t="shared" si="48"/>
        <v>0</v>
      </c>
      <c r="CX44">
        <f t="shared" si="49"/>
        <v>0</v>
      </c>
      <c r="CY44">
        <f t="shared" si="50"/>
        <v>19409.1862</v>
      </c>
      <c r="CZ44">
        <f t="shared" si="51"/>
        <v>9442.3068000000003</v>
      </c>
      <c r="DB44">
        <v>17</v>
      </c>
      <c r="DC44" t="s">
        <v>3</v>
      </c>
      <c r="DD44" t="s">
        <v>3</v>
      </c>
      <c r="DE44" t="s">
        <v>22</v>
      </c>
      <c r="DF44" t="s">
        <v>22</v>
      </c>
      <c r="DG44" t="s">
        <v>22</v>
      </c>
      <c r="DH44" t="s">
        <v>3</v>
      </c>
      <c r="DI44" t="s">
        <v>22</v>
      </c>
      <c r="DJ44" t="s">
        <v>22</v>
      </c>
      <c r="DK44" t="s">
        <v>3</v>
      </c>
      <c r="DL44" t="s">
        <v>3</v>
      </c>
      <c r="DM44" t="s">
        <v>3</v>
      </c>
      <c r="DN44">
        <v>0</v>
      </c>
      <c r="DO44">
        <v>0</v>
      </c>
      <c r="DP44">
        <v>1</v>
      </c>
      <c r="DQ44">
        <v>1</v>
      </c>
      <c r="DU44">
        <v>1013</v>
      </c>
      <c r="DV44" t="s">
        <v>54</v>
      </c>
      <c r="DW44" t="s">
        <v>54</v>
      </c>
      <c r="DX44">
        <v>1</v>
      </c>
      <c r="DZ44" t="s">
        <v>3</v>
      </c>
      <c r="EA44" t="s">
        <v>3</v>
      </c>
      <c r="EB44" t="s">
        <v>3</v>
      </c>
      <c r="EC44" t="s">
        <v>3</v>
      </c>
      <c r="EE44">
        <v>48237344</v>
      </c>
      <c r="EF44">
        <v>4</v>
      </c>
      <c r="EG44" t="s">
        <v>23</v>
      </c>
      <c r="EH44">
        <v>83</v>
      </c>
      <c r="EI44" t="s">
        <v>23</v>
      </c>
      <c r="EJ44">
        <v>4</v>
      </c>
      <c r="EK44">
        <v>200001</v>
      </c>
      <c r="EL44" t="s">
        <v>24</v>
      </c>
      <c r="EM44" t="s">
        <v>25</v>
      </c>
      <c r="EO44" t="s">
        <v>26</v>
      </c>
      <c r="EQ44">
        <v>0</v>
      </c>
      <c r="ER44">
        <v>19.52</v>
      </c>
      <c r="ES44">
        <v>0</v>
      </c>
      <c r="ET44">
        <v>0</v>
      </c>
      <c r="EU44">
        <v>0</v>
      </c>
      <c r="EV44">
        <v>19.52</v>
      </c>
      <c r="EW44">
        <v>1.62</v>
      </c>
      <c r="EX44">
        <v>0</v>
      </c>
      <c r="EY44">
        <v>0</v>
      </c>
      <c r="FQ44">
        <v>0</v>
      </c>
      <c r="FR44">
        <f t="shared" si="52"/>
        <v>0</v>
      </c>
      <c r="FS44">
        <v>0</v>
      </c>
      <c r="FX44">
        <v>74</v>
      </c>
      <c r="FY44">
        <v>36</v>
      </c>
      <c r="GA44" t="s">
        <v>3</v>
      </c>
      <c r="GD44">
        <v>1</v>
      </c>
      <c r="GF44">
        <v>-1492434525</v>
      </c>
      <c r="GG44">
        <v>2</v>
      </c>
      <c r="GH44">
        <v>1</v>
      </c>
      <c r="GI44">
        <v>4</v>
      </c>
      <c r="GJ44">
        <v>0</v>
      </c>
      <c r="GK44">
        <v>0</v>
      </c>
      <c r="GL44">
        <f t="shared" si="53"/>
        <v>0</v>
      </c>
      <c r="GM44">
        <f t="shared" si="54"/>
        <v>55080.13</v>
      </c>
      <c r="GN44">
        <f t="shared" si="55"/>
        <v>0</v>
      </c>
      <c r="GO44">
        <f t="shared" si="56"/>
        <v>0</v>
      </c>
      <c r="GP44">
        <f t="shared" si="57"/>
        <v>55080.13</v>
      </c>
      <c r="GR44">
        <v>0</v>
      </c>
      <c r="GS44">
        <v>3</v>
      </c>
      <c r="GT44">
        <v>0</v>
      </c>
      <c r="GU44" t="s">
        <v>3</v>
      </c>
      <c r="GV44">
        <f t="shared" si="58"/>
        <v>0</v>
      </c>
      <c r="GW44">
        <v>1</v>
      </c>
      <c r="GX44">
        <f t="shared" si="59"/>
        <v>0</v>
      </c>
      <c r="HA44">
        <v>0</v>
      </c>
      <c r="HB44">
        <v>0</v>
      </c>
      <c r="HC44">
        <f t="shared" si="60"/>
        <v>0</v>
      </c>
      <c r="HE44" t="s">
        <v>3</v>
      </c>
      <c r="HF44" t="s">
        <v>3</v>
      </c>
      <c r="HM44" t="s">
        <v>3</v>
      </c>
      <c r="HN44" t="s">
        <v>27</v>
      </c>
      <c r="HO44" t="s">
        <v>28</v>
      </c>
      <c r="HP44" t="s">
        <v>23</v>
      </c>
      <c r="HQ44" t="s">
        <v>23</v>
      </c>
      <c r="IK44">
        <v>0</v>
      </c>
    </row>
    <row r="45" spans="1:245" x14ac:dyDescent="0.2">
      <c r="A45">
        <v>17</v>
      </c>
      <c r="B45">
        <v>1</v>
      </c>
      <c r="C45">
        <f>ROW(SmtRes!A37)</f>
        <v>37</v>
      </c>
      <c r="D45">
        <f>ROW(EtalonRes!A37)</f>
        <v>37</v>
      </c>
      <c r="E45" t="s">
        <v>94</v>
      </c>
      <c r="F45" t="s">
        <v>95</v>
      </c>
      <c r="G45" t="s">
        <v>96</v>
      </c>
      <c r="H45" t="s">
        <v>76</v>
      </c>
      <c r="I45">
        <v>1</v>
      </c>
      <c r="J45">
        <v>0</v>
      </c>
      <c r="K45">
        <v>1</v>
      </c>
      <c r="O45">
        <f t="shared" si="21"/>
        <v>229127</v>
      </c>
      <c r="P45">
        <f t="shared" si="22"/>
        <v>0</v>
      </c>
      <c r="Q45">
        <f t="shared" si="23"/>
        <v>0</v>
      </c>
      <c r="R45">
        <f t="shared" si="24"/>
        <v>0</v>
      </c>
      <c r="S45">
        <f t="shared" si="25"/>
        <v>229127</v>
      </c>
      <c r="T45">
        <f t="shared" si="26"/>
        <v>0</v>
      </c>
      <c r="U45">
        <f t="shared" si="27"/>
        <v>308.529</v>
      </c>
      <c r="V45">
        <f t="shared" si="28"/>
        <v>0</v>
      </c>
      <c r="W45">
        <f t="shared" si="29"/>
        <v>0</v>
      </c>
      <c r="X45">
        <f t="shared" si="30"/>
        <v>169553.98</v>
      </c>
      <c r="Y45">
        <f t="shared" si="31"/>
        <v>82485.72</v>
      </c>
      <c r="AA45">
        <v>50209403</v>
      </c>
      <c r="AB45">
        <f t="shared" si="32"/>
        <v>4433.5720000000001</v>
      </c>
      <c r="AC45">
        <f t="shared" si="33"/>
        <v>0</v>
      </c>
      <c r="AD45">
        <f t="shared" si="34"/>
        <v>0</v>
      </c>
      <c r="AE45">
        <f t="shared" si="35"/>
        <v>0</v>
      </c>
      <c r="AF45">
        <f t="shared" si="36"/>
        <v>4433.5720000000001</v>
      </c>
      <c r="AG45">
        <f t="shared" si="37"/>
        <v>0</v>
      </c>
      <c r="AH45">
        <f t="shared" si="38"/>
        <v>308.52900000000005</v>
      </c>
      <c r="AI45">
        <f t="shared" si="39"/>
        <v>0</v>
      </c>
      <c r="AJ45">
        <f t="shared" si="40"/>
        <v>0</v>
      </c>
      <c r="AK45">
        <v>3410.44</v>
      </c>
      <c r="AL45">
        <v>0</v>
      </c>
      <c r="AM45">
        <v>0</v>
      </c>
      <c r="AN45">
        <v>0</v>
      </c>
      <c r="AO45">
        <v>3410.44</v>
      </c>
      <c r="AP45">
        <v>0</v>
      </c>
      <c r="AQ45">
        <v>237.33</v>
      </c>
      <c r="AR45">
        <v>0</v>
      </c>
      <c r="AS45">
        <v>0</v>
      </c>
      <c r="AT45">
        <v>74</v>
      </c>
      <c r="AU45">
        <v>36</v>
      </c>
      <c r="AV45">
        <v>1</v>
      </c>
      <c r="AW45">
        <v>1</v>
      </c>
      <c r="AZ45">
        <v>1</v>
      </c>
      <c r="BA45">
        <v>51.68</v>
      </c>
      <c r="BB45">
        <v>1</v>
      </c>
      <c r="BC45">
        <v>1</v>
      </c>
      <c r="BD45" t="s">
        <v>3</v>
      </c>
      <c r="BE45" t="s">
        <v>3</v>
      </c>
      <c r="BF45" t="s">
        <v>3</v>
      </c>
      <c r="BG45" t="s">
        <v>3</v>
      </c>
      <c r="BH45">
        <v>0</v>
      </c>
      <c r="BI45">
        <v>4</v>
      </c>
      <c r="BJ45" t="s">
        <v>97</v>
      </c>
      <c r="BM45">
        <v>200001</v>
      </c>
      <c r="BN45">
        <v>0</v>
      </c>
      <c r="BO45" t="s">
        <v>3</v>
      </c>
      <c r="BP45">
        <v>0</v>
      </c>
      <c r="BQ45">
        <v>4</v>
      </c>
      <c r="BR45">
        <v>0</v>
      </c>
      <c r="BS45">
        <v>1</v>
      </c>
      <c r="BT45">
        <v>1</v>
      </c>
      <c r="BU45">
        <v>1</v>
      </c>
      <c r="BV45">
        <v>1</v>
      </c>
      <c r="BW45">
        <v>1</v>
      </c>
      <c r="BX45">
        <v>1</v>
      </c>
      <c r="BY45" t="s">
        <v>3</v>
      </c>
      <c r="BZ45">
        <v>74</v>
      </c>
      <c r="CA45">
        <v>36</v>
      </c>
      <c r="CB45" t="s">
        <v>3</v>
      </c>
      <c r="CE45">
        <v>0</v>
      </c>
      <c r="CF45">
        <v>0</v>
      </c>
      <c r="CG45">
        <v>0</v>
      </c>
      <c r="CM45">
        <v>0</v>
      </c>
      <c r="CN45" t="s">
        <v>367</v>
      </c>
      <c r="CO45">
        <v>0</v>
      </c>
      <c r="CP45">
        <f t="shared" si="41"/>
        <v>229127</v>
      </c>
      <c r="CQ45">
        <f t="shared" si="42"/>
        <v>0</v>
      </c>
      <c r="CR45">
        <f t="shared" si="43"/>
        <v>0</v>
      </c>
      <c r="CS45">
        <f t="shared" si="44"/>
        <v>0</v>
      </c>
      <c r="CT45">
        <f t="shared" si="45"/>
        <v>229127.00096</v>
      </c>
      <c r="CU45">
        <f t="shared" si="46"/>
        <v>0</v>
      </c>
      <c r="CV45">
        <f t="shared" si="47"/>
        <v>308.52900000000005</v>
      </c>
      <c r="CW45">
        <f t="shared" si="48"/>
        <v>0</v>
      </c>
      <c r="CX45">
        <f t="shared" si="49"/>
        <v>0</v>
      </c>
      <c r="CY45">
        <f t="shared" si="50"/>
        <v>169553.98</v>
      </c>
      <c r="CZ45">
        <f t="shared" si="51"/>
        <v>82485.72</v>
      </c>
      <c r="DB45">
        <v>18</v>
      </c>
      <c r="DC45" t="s">
        <v>3</v>
      </c>
      <c r="DD45" t="s">
        <v>3</v>
      </c>
      <c r="DE45" t="s">
        <v>22</v>
      </c>
      <c r="DF45" t="s">
        <v>22</v>
      </c>
      <c r="DG45" t="s">
        <v>22</v>
      </c>
      <c r="DH45" t="s">
        <v>3</v>
      </c>
      <c r="DI45" t="s">
        <v>22</v>
      </c>
      <c r="DJ45" t="s">
        <v>22</v>
      </c>
      <c r="DK45" t="s">
        <v>3</v>
      </c>
      <c r="DL45" t="s">
        <v>3</v>
      </c>
      <c r="DM45" t="s">
        <v>3</v>
      </c>
      <c r="DN45">
        <v>0</v>
      </c>
      <c r="DO45">
        <v>0</v>
      </c>
      <c r="DP45">
        <v>1</v>
      </c>
      <c r="DQ45">
        <v>1</v>
      </c>
      <c r="DU45">
        <v>1013</v>
      </c>
      <c r="DV45" t="s">
        <v>76</v>
      </c>
      <c r="DW45" t="s">
        <v>76</v>
      </c>
      <c r="DX45">
        <v>1</v>
      </c>
      <c r="DZ45" t="s">
        <v>3</v>
      </c>
      <c r="EA45" t="s">
        <v>3</v>
      </c>
      <c r="EB45" t="s">
        <v>3</v>
      </c>
      <c r="EC45" t="s">
        <v>3</v>
      </c>
      <c r="EE45">
        <v>48237344</v>
      </c>
      <c r="EF45">
        <v>4</v>
      </c>
      <c r="EG45" t="s">
        <v>23</v>
      </c>
      <c r="EH45">
        <v>83</v>
      </c>
      <c r="EI45" t="s">
        <v>23</v>
      </c>
      <c r="EJ45">
        <v>4</v>
      </c>
      <c r="EK45">
        <v>200001</v>
      </c>
      <c r="EL45" t="s">
        <v>24</v>
      </c>
      <c r="EM45" t="s">
        <v>25</v>
      </c>
      <c r="EO45" t="s">
        <v>26</v>
      </c>
      <c r="EQ45">
        <v>0</v>
      </c>
      <c r="ER45">
        <v>3410.44</v>
      </c>
      <c r="ES45">
        <v>0</v>
      </c>
      <c r="ET45">
        <v>0</v>
      </c>
      <c r="EU45">
        <v>0</v>
      </c>
      <c r="EV45">
        <v>3410.44</v>
      </c>
      <c r="EW45">
        <v>237.33</v>
      </c>
      <c r="EX45">
        <v>0</v>
      </c>
      <c r="EY45">
        <v>0</v>
      </c>
      <c r="FQ45">
        <v>0</v>
      </c>
      <c r="FR45">
        <f t="shared" si="52"/>
        <v>0</v>
      </c>
      <c r="FS45">
        <v>0</v>
      </c>
      <c r="FX45">
        <v>74</v>
      </c>
      <c r="FY45">
        <v>36</v>
      </c>
      <c r="GA45" t="s">
        <v>3</v>
      </c>
      <c r="GD45">
        <v>1</v>
      </c>
      <c r="GF45">
        <v>-653637823</v>
      </c>
      <c r="GG45">
        <v>2</v>
      </c>
      <c r="GH45">
        <v>1</v>
      </c>
      <c r="GI45">
        <v>4</v>
      </c>
      <c r="GJ45">
        <v>0</v>
      </c>
      <c r="GK45">
        <v>0</v>
      </c>
      <c r="GL45">
        <f t="shared" si="53"/>
        <v>0</v>
      </c>
      <c r="GM45">
        <f t="shared" si="54"/>
        <v>481166.7</v>
      </c>
      <c r="GN45">
        <f t="shared" si="55"/>
        <v>0</v>
      </c>
      <c r="GO45">
        <f t="shared" si="56"/>
        <v>0</v>
      </c>
      <c r="GP45">
        <f t="shared" si="57"/>
        <v>481166.7</v>
      </c>
      <c r="GR45">
        <v>0</v>
      </c>
      <c r="GS45">
        <v>3</v>
      </c>
      <c r="GT45">
        <v>0</v>
      </c>
      <c r="GU45" t="s">
        <v>3</v>
      </c>
      <c r="GV45">
        <f t="shared" si="58"/>
        <v>0</v>
      </c>
      <c r="GW45">
        <v>1</v>
      </c>
      <c r="GX45">
        <f t="shared" si="59"/>
        <v>0</v>
      </c>
      <c r="HA45">
        <v>0</v>
      </c>
      <c r="HB45">
        <v>0</v>
      </c>
      <c r="HC45">
        <f t="shared" si="60"/>
        <v>0</v>
      </c>
      <c r="HE45" t="s">
        <v>3</v>
      </c>
      <c r="HF45" t="s">
        <v>3</v>
      </c>
      <c r="HM45" t="s">
        <v>3</v>
      </c>
      <c r="HN45" t="s">
        <v>27</v>
      </c>
      <c r="HO45" t="s">
        <v>28</v>
      </c>
      <c r="HP45" t="s">
        <v>23</v>
      </c>
      <c r="HQ45" t="s">
        <v>23</v>
      </c>
      <c r="IK45">
        <v>0</v>
      </c>
    </row>
    <row r="46" spans="1:245" x14ac:dyDescent="0.2">
      <c r="A46">
        <v>17</v>
      </c>
      <c r="B46">
        <v>1</v>
      </c>
      <c r="C46">
        <f>ROW(SmtRes!A39)</f>
        <v>39</v>
      </c>
      <c r="D46">
        <f>ROW(EtalonRes!A39)</f>
        <v>39</v>
      </c>
      <c r="E46" t="s">
        <v>98</v>
      </c>
      <c r="F46" t="s">
        <v>99</v>
      </c>
      <c r="G46" t="s">
        <v>100</v>
      </c>
      <c r="H46" t="s">
        <v>101</v>
      </c>
      <c r="I46">
        <v>45</v>
      </c>
      <c r="J46">
        <v>0</v>
      </c>
      <c r="K46">
        <v>45</v>
      </c>
      <c r="O46">
        <f t="shared" si="21"/>
        <v>3113.98</v>
      </c>
      <c r="P46">
        <f t="shared" si="22"/>
        <v>0</v>
      </c>
      <c r="Q46">
        <f t="shared" si="23"/>
        <v>0</v>
      </c>
      <c r="R46">
        <f t="shared" si="24"/>
        <v>0</v>
      </c>
      <c r="S46">
        <f t="shared" si="25"/>
        <v>3113.98</v>
      </c>
      <c r="T46">
        <f t="shared" si="26"/>
        <v>0</v>
      </c>
      <c r="U46">
        <f t="shared" si="27"/>
        <v>4.68</v>
      </c>
      <c r="V46">
        <f t="shared" si="28"/>
        <v>0</v>
      </c>
      <c r="W46">
        <f t="shared" si="29"/>
        <v>0</v>
      </c>
      <c r="X46">
        <f t="shared" si="30"/>
        <v>2304.35</v>
      </c>
      <c r="Y46">
        <f t="shared" si="31"/>
        <v>1121.03</v>
      </c>
      <c r="AA46">
        <v>50209403</v>
      </c>
      <c r="AB46">
        <f t="shared" si="32"/>
        <v>1.339</v>
      </c>
      <c r="AC46">
        <f t="shared" si="33"/>
        <v>0</v>
      </c>
      <c r="AD46">
        <f t="shared" si="34"/>
        <v>0</v>
      </c>
      <c r="AE46">
        <f t="shared" si="35"/>
        <v>0</v>
      </c>
      <c r="AF46">
        <f t="shared" si="36"/>
        <v>1.339</v>
      </c>
      <c r="AG46">
        <f t="shared" si="37"/>
        <v>0</v>
      </c>
      <c r="AH46">
        <f t="shared" si="38"/>
        <v>0.10400000000000001</v>
      </c>
      <c r="AI46">
        <f t="shared" si="39"/>
        <v>0</v>
      </c>
      <c r="AJ46">
        <f t="shared" si="40"/>
        <v>0</v>
      </c>
      <c r="AK46">
        <v>1.03</v>
      </c>
      <c r="AL46">
        <v>0</v>
      </c>
      <c r="AM46">
        <v>0</v>
      </c>
      <c r="AN46">
        <v>0</v>
      </c>
      <c r="AO46">
        <v>1.03</v>
      </c>
      <c r="AP46">
        <v>0</v>
      </c>
      <c r="AQ46">
        <v>0.08</v>
      </c>
      <c r="AR46">
        <v>0</v>
      </c>
      <c r="AS46">
        <v>0</v>
      </c>
      <c r="AT46">
        <v>74</v>
      </c>
      <c r="AU46">
        <v>36</v>
      </c>
      <c r="AV46">
        <v>1</v>
      </c>
      <c r="AW46">
        <v>1</v>
      </c>
      <c r="AZ46">
        <v>1</v>
      </c>
      <c r="BA46">
        <v>51.68</v>
      </c>
      <c r="BB46">
        <v>1</v>
      </c>
      <c r="BC46">
        <v>1</v>
      </c>
      <c r="BD46" t="s">
        <v>3</v>
      </c>
      <c r="BE46" t="s">
        <v>3</v>
      </c>
      <c r="BF46" t="s">
        <v>3</v>
      </c>
      <c r="BG46" t="s">
        <v>3</v>
      </c>
      <c r="BH46">
        <v>0</v>
      </c>
      <c r="BI46">
        <v>4</v>
      </c>
      <c r="BJ46" t="s">
        <v>102</v>
      </c>
      <c r="BM46">
        <v>200001</v>
      </c>
      <c r="BN46">
        <v>0</v>
      </c>
      <c r="BO46" t="s">
        <v>3</v>
      </c>
      <c r="BP46">
        <v>0</v>
      </c>
      <c r="BQ46">
        <v>4</v>
      </c>
      <c r="BR46">
        <v>0</v>
      </c>
      <c r="BS46">
        <v>1</v>
      </c>
      <c r="BT46">
        <v>1</v>
      </c>
      <c r="BU46">
        <v>1</v>
      </c>
      <c r="BV46">
        <v>1</v>
      </c>
      <c r="BW46">
        <v>1</v>
      </c>
      <c r="BX46">
        <v>1</v>
      </c>
      <c r="BY46" t="s">
        <v>3</v>
      </c>
      <c r="BZ46">
        <v>74</v>
      </c>
      <c r="CA46">
        <v>36</v>
      </c>
      <c r="CB46" t="s">
        <v>3</v>
      </c>
      <c r="CE46">
        <v>0</v>
      </c>
      <c r="CF46">
        <v>0</v>
      </c>
      <c r="CG46">
        <v>0</v>
      </c>
      <c r="CM46">
        <v>0</v>
      </c>
      <c r="CN46" t="s">
        <v>367</v>
      </c>
      <c r="CO46">
        <v>0</v>
      </c>
      <c r="CP46">
        <f t="shared" si="41"/>
        <v>3113.98</v>
      </c>
      <c r="CQ46">
        <f t="shared" si="42"/>
        <v>0</v>
      </c>
      <c r="CR46">
        <f t="shared" si="43"/>
        <v>0</v>
      </c>
      <c r="CS46">
        <f t="shared" si="44"/>
        <v>0</v>
      </c>
      <c r="CT46">
        <f t="shared" si="45"/>
        <v>69.199519999999993</v>
      </c>
      <c r="CU46">
        <f t="shared" si="46"/>
        <v>0</v>
      </c>
      <c r="CV46">
        <f t="shared" si="47"/>
        <v>0.10400000000000001</v>
      </c>
      <c r="CW46">
        <f t="shared" si="48"/>
        <v>0</v>
      </c>
      <c r="CX46">
        <f t="shared" si="49"/>
        <v>0</v>
      </c>
      <c r="CY46">
        <f t="shared" si="50"/>
        <v>2304.3451999999997</v>
      </c>
      <c r="CZ46">
        <f t="shared" si="51"/>
        <v>1121.0328</v>
      </c>
      <c r="DB46">
        <v>19</v>
      </c>
      <c r="DC46" t="s">
        <v>3</v>
      </c>
      <c r="DD46" t="s">
        <v>3</v>
      </c>
      <c r="DE46" t="s">
        <v>22</v>
      </c>
      <c r="DF46" t="s">
        <v>22</v>
      </c>
      <c r="DG46" t="s">
        <v>22</v>
      </c>
      <c r="DH46" t="s">
        <v>3</v>
      </c>
      <c r="DI46" t="s">
        <v>22</v>
      </c>
      <c r="DJ46" t="s">
        <v>22</v>
      </c>
      <c r="DK46" t="s">
        <v>3</v>
      </c>
      <c r="DL46" t="s">
        <v>3</v>
      </c>
      <c r="DM46" t="s">
        <v>3</v>
      </c>
      <c r="DN46">
        <v>0</v>
      </c>
      <c r="DO46">
        <v>0</v>
      </c>
      <c r="DP46">
        <v>1</v>
      </c>
      <c r="DQ46">
        <v>1</v>
      </c>
      <c r="DU46">
        <v>1013</v>
      </c>
      <c r="DV46" t="s">
        <v>101</v>
      </c>
      <c r="DW46" t="s">
        <v>101</v>
      </c>
      <c r="DX46">
        <v>1</v>
      </c>
      <c r="DZ46" t="s">
        <v>3</v>
      </c>
      <c r="EA46" t="s">
        <v>3</v>
      </c>
      <c r="EB46" t="s">
        <v>3</v>
      </c>
      <c r="EC46" t="s">
        <v>3</v>
      </c>
      <c r="EE46">
        <v>48237344</v>
      </c>
      <c r="EF46">
        <v>4</v>
      </c>
      <c r="EG46" t="s">
        <v>23</v>
      </c>
      <c r="EH46">
        <v>83</v>
      </c>
      <c r="EI46" t="s">
        <v>23</v>
      </c>
      <c r="EJ46">
        <v>4</v>
      </c>
      <c r="EK46">
        <v>200001</v>
      </c>
      <c r="EL46" t="s">
        <v>24</v>
      </c>
      <c r="EM46" t="s">
        <v>25</v>
      </c>
      <c r="EO46" t="s">
        <v>26</v>
      </c>
      <c r="EQ46">
        <v>0</v>
      </c>
      <c r="ER46">
        <v>1.03</v>
      </c>
      <c r="ES46">
        <v>0</v>
      </c>
      <c r="ET46">
        <v>0</v>
      </c>
      <c r="EU46">
        <v>0</v>
      </c>
      <c r="EV46">
        <v>1.03</v>
      </c>
      <c r="EW46">
        <v>0.08</v>
      </c>
      <c r="EX46">
        <v>0</v>
      </c>
      <c r="EY46">
        <v>0</v>
      </c>
      <c r="FQ46">
        <v>0</v>
      </c>
      <c r="FR46">
        <f t="shared" si="52"/>
        <v>0</v>
      </c>
      <c r="FS46">
        <v>0</v>
      </c>
      <c r="FX46">
        <v>74</v>
      </c>
      <c r="FY46">
        <v>36</v>
      </c>
      <c r="GA46" t="s">
        <v>3</v>
      </c>
      <c r="GD46">
        <v>1</v>
      </c>
      <c r="GF46">
        <v>-1012154897</v>
      </c>
      <c r="GG46">
        <v>2</v>
      </c>
      <c r="GH46">
        <v>1</v>
      </c>
      <c r="GI46">
        <v>4</v>
      </c>
      <c r="GJ46">
        <v>0</v>
      </c>
      <c r="GK46">
        <v>0</v>
      </c>
      <c r="GL46">
        <f t="shared" si="53"/>
        <v>0</v>
      </c>
      <c r="GM46">
        <f t="shared" si="54"/>
        <v>6539.36</v>
      </c>
      <c r="GN46">
        <f t="shared" si="55"/>
        <v>0</v>
      </c>
      <c r="GO46">
        <f t="shared" si="56"/>
        <v>0</v>
      </c>
      <c r="GP46">
        <f t="shared" si="57"/>
        <v>6539.36</v>
      </c>
      <c r="GR46">
        <v>0</v>
      </c>
      <c r="GS46">
        <v>3</v>
      </c>
      <c r="GT46">
        <v>0</v>
      </c>
      <c r="GU46" t="s">
        <v>3</v>
      </c>
      <c r="GV46">
        <f t="shared" si="58"/>
        <v>0</v>
      </c>
      <c r="GW46">
        <v>1</v>
      </c>
      <c r="GX46">
        <f t="shared" si="59"/>
        <v>0</v>
      </c>
      <c r="HA46">
        <v>0</v>
      </c>
      <c r="HB46">
        <v>0</v>
      </c>
      <c r="HC46">
        <f t="shared" si="60"/>
        <v>0</v>
      </c>
      <c r="HE46" t="s">
        <v>3</v>
      </c>
      <c r="HF46" t="s">
        <v>3</v>
      </c>
      <c r="HM46" t="s">
        <v>3</v>
      </c>
      <c r="HN46" t="s">
        <v>27</v>
      </c>
      <c r="HO46" t="s">
        <v>28</v>
      </c>
      <c r="HP46" t="s">
        <v>23</v>
      </c>
      <c r="HQ46" t="s">
        <v>23</v>
      </c>
      <c r="IK46">
        <v>0</v>
      </c>
    </row>
    <row r="47" spans="1:245" x14ac:dyDescent="0.2">
      <c r="A47">
        <v>17</v>
      </c>
      <c r="B47">
        <v>1</v>
      </c>
      <c r="C47">
        <f>ROW(SmtRes!A40)</f>
        <v>40</v>
      </c>
      <c r="D47">
        <f>ROW(EtalonRes!A40)</f>
        <v>40</v>
      </c>
      <c r="E47" t="s">
        <v>103</v>
      </c>
      <c r="F47" t="s">
        <v>104</v>
      </c>
      <c r="G47" t="s">
        <v>105</v>
      </c>
      <c r="H47" t="s">
        <v>20</v>
      </c>
      <c r="I47">
        <v>1</v>
      </c>
      <c r="J47">
        <v>0</v>
      </c>
      <c r="K47">
        <v>1</v>
      </c>
      <c r="O47">
        <f t="shared" si="21"/>
        <v>17801.740000000002</v>
      </c>
      <c r="P47">
        <f t="shared" si="22"/>
        <v>0</v>
      </c>
      <c r="Q47">
        <f t="shared" si="23"/>
        <v>0</v>
      </c>
      <c r="R47">
        <f t="shared" si="24"/>
        <v>0</v>
      </c>
      <c r="S47">
        <f t="shared" si="25"/>
        <v>17801.740000000002</v>
      </c>
      <c r="T47">
        <f t="shared" si="26"/>
        <v>0</v>
      </c>
      <c r="U47">
        <f t="shared" si="27"/>
        <v>27.143999999999998</v>
      </c>
      <c r="V47">
        <f t="shared" si="28"/>
        <v>0</v>
      </c>
      <c r="W47">
        <f t="shared" si="29"/>
        <v>0</v>
      </c>
      <c r="X47">
        <f t="shared" si="30"/>
        <v>13173.29</v>
      </c>
      <c r="Y47">
        <f t="shared" si="31"/>
        <v>6408.63</v>
      </c>
      <c r="AA47">
        <v>50209403</v>
      </c>
      <c r="AB47">
        <f t="shared" si="32"/>
        <v>344.46100000000001</v>
      </c>
      <c r="AC47">
        <f t="shared" si="33"/>
        <v>0</v>
      </c>
      <c r="AD47">
        <f t="shared" si="34"/>
        <v>0</v>
      </c>
      <c r="AE47">
        <f t="shared" si="35"/>
        <v>0</v>
      </c>
      <c r="AF47">
        <f t="shared" si="36"/>
        <v>344.46100000000001</v>
      </c>
      <c r="AG47">
        <f t="shared" si="37"/>
        <v>0</v>
      </c>
      <c r="AH47">
        <f t="shared" si="38"/>
        <v>27.143999999999998</v>
      </c>
      <c r="AI47">
        <f t="shared" si="39"/>
        <v>0</v>
      </c>
      <c r="AJ47">
        <f t="shared" si="40"/>
        <v>0</v>
      </c>
      <c r="AK47">
        <v>264.97000000000003</v>
      </c>
      <c r="AL47">
        <v>0</v>
      </c>
      <c r="AM47">
        <v>0</v>
      </c>
      <c r="AN47">
        <v>0</v>
      </c>
      <c r="AO47">
        <v>264.97000000000003</v>
      </c>
      <c r="AP47">
        <v>0</v>
      </c>
      <c r="AQ47">
        <v>20.88</v>
      </c>
      <c r="AR47">
        <v>0</v>
      </c>
      <c r="AS47">
        <v>0</v>
      </c>
      <c r="AT47">
        <v>74</v>
      </c>
      <c r="AU47">
        <v>36</v>
      </c>
      <c r="AV47">
        <v>1</v>
      </c>
      <c r="AW47">
        <v>1</v>
      </c>
      <c r="AZ47">
        <v>1</v>
      </c>
      <c r="BA47">
        <v>51.68</v>
      </c>
      <c r="BB47">
        <v>1</v>
      </c>
      <c r="BC47">
        <v>1</v>
      </c>
      <c r="BD47" t="s">
        <v>3</v>
      </c>
      <c r="BE47" t="s">
        <v>3</v>
      </c>
      <c r="BF47" t="s">
        <v>3</v>
      </c>
      <c r="BG47" t="s">
        <v>3</v>
      </c>
      <c r="BH47">
        <v>0</v>
      </c>
      <c r="BI47">
        <v>4</v>
      </c>
      <c r="BJ47" t="s">
        <v>106</v>
      </c>
      <c r="BM47">
        <v>200001</v>
      </c>
      <c r="BN47">
        <v>0</v>
      </c>
      <c r="BO47" t="s">
        <v>3</v>
      </c>
      <c r="BP47">
        <v>0</v>
      </c>
      <c r="BQ47">
        <v>4</v>
      </c>
      <c r="BR47">
        <v>0</v>
      </c>
      <c r="BS47">
        <v>1</v>
      </c>
      <c r="BT47">
        <v>1</v>
      </c>
      <c r="BU47">
        <v>1</v>
      </c>
      <c r="BV47">
        <v>1</v>
      </c>
      <c r="BW47">
        <v>1</v>
      </c>
      <c r="BX47">
        <v>1</v>
      </c>
      <c r="BY47" t="s">
        <v>3</v>
      </c>
      <c r="BZ47">
        <v>74</v>
      </c>
      <c r="CA47">
        <v>36</v>
      </c>
      <c r="CB47" t="s">
        <v>3</v>
      </c>
      <c r="CE47">
        <v>0</v>
      </c>
      <c r="CF47">
        <v>0</v>
      </c>
      <c r="CG47">
        <v>0</v>
      </c>
      <c r="CM47">
        <v>0</v>
      </c>
      <c r="CN47" t="s">
        <v>367</v>
      </c>
      <c r="CO47">
        <v>0</v>
      </c>
      <c r="CP47">
        <f t="shared" si="41"/>
        <v>17801.740000000002</v>
      </c>
      <c r="CQ47">
        <f t="shared" si="42"/>
        <v>0</v>
      </c>
      <c r="CR47">
        <f t="shared" si="43"/>
        <v>0</v>
      </c>
      <c r="CS47">
        <f t="shared" si="44"/>
        <v>0</v>
      </c>
      <c r="CT47">
        <f t="shared" si="45"/>
        <v>17801.744480000001</v>
      </c>
      <c r="CU47">
        <f t="shared" si="46"/>
        <v>0</v>
      </c>
      <c r="CV47">
        <f t="shared" si="47"/>
        <v>27.143999999999998</v>
      </c>
      <c r="CW47">
        <f t="shared" si="48"/>
        <v>0</v>
      </c>
      <c r="CX47">
        <f t="shared" si="49"/>
        <v>0</v>
      </c>
      <c r="CY47">
        <f t="shared" si="50"/>
        <v>13173.2876</v>
      </c>
      <c r="CZ47">
        <f t="shared" si="51"/>
        <v>6408.6264000000001</v>
      </c>
      <c r="DB47">
        <v>20</v>
      </c>
      <c r="DC47" t="s">
        <v>3</v>
      </c>
      <c r="DD47" t="s">
        <v>3</v>
      </c>
      <c r="DE47" t="s">
        <v>22</v>
      </c>
      <c r="DF47" t="s">
        <v>22</v>
      </c>
      <c r="DG47" t="s">
        <v>22</v>
      </c>
      <c r="DH47" t="s">
        <v>3</v>
      </c>
      <c r="DI47" t="s">
        <v>22</v>
      </c>
      <c r="DJ47" t="s">
        <v>22</v>
      </c>
      <c r="DK47" t="s">
        <v>3</v>
      </c>
      <c r="DL47" t="s">
        <v>3</v>
      </c>
      <c r="DM47" t="s">
        <v>3</v>
      </c>
      <c r="DN47">
        <v>0</v>
      </c>
      <c r="DO47">
        <v>0</v>
      </c>
      <c r="DP47">
        <v>1</v>
      </c>
      <c r="DQ47">
        <v>1</v>
      </c>
      <c r="DU47">
        <v>1013</v>
      </c>
      <c r="DV47" t="s">
        <v>20</v>
      </c>
      <c r="DW47" t="s">
        <v>20</v>
      </c>
      <c r="DX47">
        <v>1</v>
      </c>
      <c r="DZ47" t="s">
        <v>3</v>
      </c>
      <c r="EA47" t="s">
        <v>3</v>
      </c>
      <c r="EB47" t="s">
        <v>3</v>
      </c>
      <c r="EC47" t="s">
        <v>3</v>
      </c>
      <c r="EE47">
        <v>48237344</v>
      </c>
      <c r="EF47">
        <v>4</v>
      </c>
      <c r="EG47" t="s">
        <v>23</v>
      </c>
      <c r="EH47">
        <v>83</v>
      </c>
      <c r="EI47" t="s">
        <v>23</v>
      </c>
      <c r="EJ47">
        <v>4</v>
      </c>
      <c r="EK47">
        <v>200001</v>
      </c>
      <c r="EL47" t="s">
        <v>24</v>
      </c>
      <c r="EM47" t="s">
        <v>25</v>
      </c>
      <c r="EO47" t="s">
        <v>26</v>
      </c>
      <c r="EQ47">
        <v>0</v>
      </c>
      <c r="ER47">
        <v>264.97000000000003</v>
      </c>
      <c r="ES47">
        <v>0</v>
      </c>
      <c r="ET47">
        <v>0</v>
      </c>
      <c r="EU47">
        <v>0</v>
      </c>
      <c r="EV47">
        <v>264.97000000000003</v>
      </c>
      <c r="EW47">
        <v>20.88</v>
      </c>
      <c r="EX47">
        <v>0</v>
      </c>
      <c r="EY47">
        <v>0</v>
      </c>
      <c r="FQ47">
        <v>0</v>
      </c>
      <c r="FR47">
        <f t="shared" si="52"/>
        <v>0</v>
      </c>
      <c r="FS47">
        <v>0</v>
      </c>
      <c r="FX47">
        <v>74</v>
      </c>
      <c r="FY47">
        <v>36</v>
      </c>
      <c r="GA47" t="s">
        <v>3</v>
      </c>
      <c r="GD47">
        <v>1</v>
      </c>
      <c r="GF47">
        <v>395203148</v>
      </c>
      <c r="GG47">
        <v>2</v>
      </c>
      <c r="GH47">
        <v>1</v>
      </c>
      <c r="GI47">
        <v>4</v>
      </c>
      <c r="GJ47">
        <v>0</v>
      </c>
      <c r="GK47">
        <v>0</v>
      </c>
      <c r="GL47">
        <f t="shared" si="53"/>
        <v>0</v>
      </c>
      <c r="GM47">
        <f t="shared" si="54"/>
        <v>37383.660000000003</v>
      </c>
      <c r="GN47">
        <f t="shared" si="55"/>
        <v>0</v>
      </c>
      <c r="GO47">
        <f t="shared" si="56"/>
        <v>0</v>
      </c>
      <c r="GP47">
        <f t="shared" si="57"/>
        <v>37383.660000000003</v>
      </c>
      <c r="GR47">
        <v>0</v>
      </c>
      <c r="GS47">
        <v>3</v>
      </c>
      <c r="GT47">
        <v>0</v>
      </c>
      <c r="GU47" t="s">
        <v>3</v>
      </c>
      <c r="GV47">
        <f t="shared" si="58"/>
        <v>0</v>
      </c>
      <c r="GW47">
        <v>1</v>
      </c>
      <c r="GX47">
        <f t="shared" si="59"/>
        <v>0</v>
      </c>
      <c r="HA47">
        <v>0</v>
      </c>
      <c r="HB47">
        <v>0</v>
      </c>
      <c r="HC47">
        <f t="shared" si="60"/>
        <v>0</v>
      </c>
      <c r="HE47" t="s">
        <v>3</v>
      </c>
      <c r="HF47" t="s">
        <v>3</v>
      </c>
      <c r="HM47" t="s">
        <v>3</v>
      </c>
      <c r="HN47" t="s">
        <v>27</v>
      </c>
      <c r="HO47" t="s">
        <v>28</v>
      </c>
      <c r="HP47" t="s">
        <v>23</v>
      </c>
      <c r="HQ47" t="s">
        <v>23</v>
      </c>
      <c r="IK47">
        <v>0</v>
      </c>
    </row>
    <row r="48" spans="1:245" x14ac:dyDescent="0.2">
      <c r="A48">
        <v>17</v>
      </c>
      <c r="B48">
        <v>1</v>
      </c>
      <c r="C48">
        <f>ROW(SmtRes!A42)</f>
        <v>42</v>
      </c>
      <c r="D48">
        <f>ROW(EtalonRes!A42)</f>
        <v>42</v>
      </c>
      <c r="E48" t="s">
        <v>107</v>
      </c>
      <c r="F48" t="s">
        <v>108</v>
      </c>
      <c r="G48" t="s">
        <v>109</v>
      </c>
      <c r="H48" t="s">
        <v>54</v>
      </c>
      <c r="I48">
        <v>47</v>
      </c>
      <c r="J48">
        <v>0</v>
      </c>
      <c r="K48">
        <v>47</v>
      </c>
      <c r="O48">
        <f t="shared" si="21"/>
        <v>98929.11</v>
      </c>
      <c r="P48">
        <f t="shared" si="22"/>
        <v>0</v>
      </c>
      <c r="Q48">
        <f t="shared" si="23"/>
        <v>0</v>
      </c>
      <c r="R48">
        <f t="shared" si="24"/>
        <v>0</v>
      </c>
      <c r="S48">
        <f t="shared" si="25"/>
        <v>98929.11</v>
      </c>
      <c r="T48">
        <f t="shared" si="26"/>
        <v>0</v>
      </c>
      <c r="U48">
        <f t="shared" si="27"/>
        <v>148.47300000000001</v>
      </c>
      <c r="V48">
        <f t="shared" si="28"/>
        <v>0</v>
      </c>
      <c r="W48">
        <f t="shared" si="29"/>
        <v>0</v>
      </c>
      <c r="X48">
        <f t="shared" si="30"/>
        <v>73207.539999999994</v>
      </c>
      <c r="Y48">
        <f t="shared" si="31"/>
        <v>35614.480000000003</v>
      </c>
      <c r="AA48">
        <v>50209403</v>
      </c>
      <c r="AB48">
        <f t="shared" si="32"/>
        <v>40.728999999999999</v>
      </c>
      <c r="AC48">
        <f t="shared" si="33"/>
        <v>0</v>
      </c>
      <c r="AD48">
        <f t="shared" si="34"/>
        <v>0</v>
      </c>
      <c r="AE48">
        <f t="shared" si="35"/>
        <v>0</v>
      </c>
      <c r="AF48">
        <f t="shared" si="36"/>
        <v>40.728999999999999</v>
      </c>
      <c r="AG48">
        <f t="shared" si="37"/>
        <v>0</v>
      </c>
      <c r="AH48">
        <f t="shared" si="38"/>
        <v>3.1590000000000003</v>
      </c>
      <c r="AI48">
        <f t="shared" si="39"/>
        <v>0</v>
      </c>
      <c r="AJ48">
        <f t="shared" si="40"/>
        <v>0</v>
      </c>
      <c r="AK48">
        <v>31.33</v>
      </c>
      <c r="AL48">
        <v>0</v>
      </c>
      <c r="AM48">
        <v>0</v>
      </c>
      <c r="AN48">
        <v>0</v>
      </c>
      <c r="AO48">
        <v>31.33</v>
      </c>
      <c r="AP48">
        <v>0</v>
      </c>
      <c r="AQ48">
        <v>2.4300000000000002</v>
      </c>
      <c r="AR48">
        <v>0</v>
      </c>
      <c r="AS48">
        <v>0</v>
      </c>
      <c r="AT48">
        <v>74</v>
      </c>
      <c r="AU48">
        <v>36</v>
      </c>
      <c r="AV48">
        <v>1</v>
      </c>
      <c r="AW48">
        <v>1</v>
      </c>
      <c r="AZ48">
        <v>1</v>
      </c>
      <c r="BA48">
        <v>51.68</v>
      </c>
      <c r="BB48">
        <v>1</v>
      </c>
      <c r="BC48">
        <v>1</v>
      </c>
      <c r="BD48" t="s">
        <v>3</v>
      </c>
      <c r="BE48" t="s">
        <v>3</v>
      </c>
      <c r="BF48" t="s">
        <v>3</v>
      </c>
      <c r="BG48" t="s">
        <v>3</v>
      </c>
      <c r="BH48">
        <v>0</v>
      </c>
      <c r="BI48">
        <v>4</v>
      </c>
      <c r="BJ48" t="s">
        <v>110</v>
      </c>
      <c r="BM48">
        <v>200001</v>
      </c>
      <c r="BN48">
        <v>0</v>
      </c>
      <c r="BO48" t="s">
        <v>3</v>
      </c>
      <c r="BP48">
        <v>0</v>
      </c>
      <c r="BQ48">
        <v>4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1</v>
      </c>
      <c r="BX48">
        <v>1</v>
      </c>
      <c r="BY48" t="s">
        <v>3</v>
      </c>
      <c r="BZ48">
        <v>74</v>
      </c>
      <c r="CA48">
        <v>36</v>
      </c>
      <c r="CB48" t="s">
        <v>3</v>
      </c>
      <c r="CE48">
        <v>0</v>
      </c>
      <c r="CF48">
        <v>0</v>
      </c>
      <c r="CG48">
        <v>0</v>
      </c>
      <c r="CM48">
        <v>0</v>
      </c>
      <c r="CN48" t="s">
        <v>367</v>
      </c>
      <c r="CO48">
        <v>0</v>
      </c>
      <c r="CP48">
        <f t="shared" si="41"/>
        <v>98929.11</v>
      </c>
      <c r="CQ48">
        <f t="shared" si="42"/>
        <v>0</v>
      </c>
      <c r="CR48">
        <f t="shared" si="43"/>
        <v>0</v>
      </c>
      <c r="CS48">
        <f t="shared" si="44"/>
        <v>0</v>
      </c>
      <c r="CT48">
        <f t="shared" si="45"/>
        <v>2104.8747199999998</v>
      </c>
      <c r="CU48">
        <f t="shared" si="46"/>
        <v>0</v>
      </c>
      <c r="CV48">
        <f t="shared" si="47"/>
        <v>3.1590000000000003</v>
      </c>
      <c r="CW48">
        <f t="shared" si="48"/>
        <v>0</v>
      </c>
      <c r="CX48">
        <f t="shared" si="49"/>
        <v>0</v>
      </c>
      <c r="CY48">
        <f t="shared" si="50"/>
        <v>73207.541400000002</v>
      </c>
      <c r="CZ48">
        <f t="shared" si="51"/>
        <v>35614.479599999999</v>
      </c>
      <c r="DB48">
        <v>21</v>
      </c>
      <c r="DC48" t="s">
        <v>3</v>
      </c>
      <c r="DD48" t="s">
        <v>3</v>
      </c>
      <c r="DE48" t="s">
        <v>22</v>
      </c>
      <c r="DF48" t="s">
        <v>22</v>
      </c>
      <c r="DG48" t="s">
        <v>22</v>
      </c>
      <c r="DH48" t="s">
        <v>3</v>
      </c>
      <c r="DI48" t="s">
        <v>22</v>
      </c>
      <c r="DJ48" t="s">
        <v>22</v>
      </c>
      <c r="DK48" t="s">
        <v>3</v>
      </c>
      <c r="DL48" t="s">
        <v>3</v>
      </c>
      <c r="DM48" t="s">
        <v>3</v>
      </c>
      <c r="DN48">
        <v>0</v>
      </c>
      <c r="DO48">
        <v>0</v>
      </c>
      <c r="DP48">
        <v>1</v>
      </c>
      <c r="DQ48">
        <v>1</v>
      </c>
      <c r="DU48">
        <v>1013</v>
      </c>
      <c r="DV48" t="s">
        <v>54</v>
      </c>
      <c r="DW48" t="s">
        <v>54</v>
      </c>
      <c r="DX48">
        <v>1</v>
      </c>
      <c r="DZ48" t="s">
        <v>3</v>
      </c>
      <c r="EA48" t="s">
        <v>3</v>
      </c>
      <c r="EB48" t="s">
        <v>3</v>
      </c>
      <c r="EC48" t="s">
        <v>3</v>
      </c>
      <c r="EE48">
        <v>48237344</v>
      </c>
      <c r="EF48">
        <v>4</v>
      </c>
      <c r="EG48" t="s">
        <v>23</v>
      </c>
      <c r="EH48">
        <v>83</v>
      </c>
      <c r="EI48" t="s">
        <v>23</v>
      </c>
      <c r="EJ48">
        <v>4</v>
      </c>
      <c r="EK48">
        <v>200001</v>
      </c>
      <c r="EL48" t="s">
        <v>24</v>
      </c>
      <c r="EM48" t="s">
        <v>25</v>
      </c>
      <c r="EO48" t="s">
        <v>26</v>
      </c>
      <c r="EQ48">
        <v>0</v>
      </c>
      <c r="ER48">
        <v>31.33</v>
      </c>
      <c r="ES48">
        <v>0</v>
      </c>
      <c r="ET48">
        <v>0</v>
      </c>
      <c r="EU48">
        <v>0</v>
      </c>
      <c r="EV48">
        <v>31.33</v>
      </c>
      <c r="EW48">
        <v>2.4300000000000002</v>
      </c>
      <c r="EX48">
        <v>0</v>
      </c>
      <c r="EY48">
        <v>0</v>
      </c>
      <c r="FQ48">
        <v>0</v>
      </c>
      <c r="FR48">
        <f t="shared" si="52"/>
        <v>0</v>
      </c>
      <c r="FS48">
        <v>0</v>
      </c>
      <c r="FX48">
        <v>74</v>
      </c>
      <c r="FY48">
        <v>36</v>
      </c>
      <c r="GA48" t="s">
        <v>3</v>
      </c>
      <c r="GD48">
        <v>1</v>
      </c>
      <c r="GF48">
        <v>-77458191</v>
      </c>
      <c r="GG48">
        <v>2</v>
      </c>
      <c r="GH48">
        <v>1</v>
      </c>
      <c r="GI48">
        <v>4</v>
      </c>
      <c r="GJ48">
        <v>0</v>
      </c>
      <c r="GK48">
        <v>0</v>
      </c>
      <c r="GL48">
        <f t="shared" si="53"/>
        <v>0</v>
      </c>
      <c r="GM48">
        <f t="shared" si="54"/>
        <v>207751.13</v>
      </c>
      <c r="GN48">
        <f t="shared" si="55"/>
        <v>0</v>
      </c>
      <c r="GO48">
        <f t="shared" si="56"/>
        <v>0</v>
      </c>
      <c r="GP48">
        <f t="shared" si="57"/>
        <v>207751.13</v>
      </c>
      <c r="GR48">
        <v>0</v>
      </c>
      <c r="GS48">
        <v>3</v>
      </c>
      <c r="GT48">
        <v>0</v>
      </c>
      <c r="GU48" t="s">
        <v>3</v>
      </c>
      <c r="GV48">
        <f t="shared" si="58"/>
        <v>0</v>
      </c>
      <c r="GW48">
        <v>1</v>
      </c>
      <c r="GX48">
        <f t="shared" si="59"/>
        <v>0</v>
      </c>
      <c r="HA48">
        <v>0</v>
      </c>
      <c r="HB48">
        <v>0</v>
      </c>
      <c r="HC48">
        <f t="shared" si="60"/>
        <v>0</v>
      </c>
      <c r="HE48" t="s">
        <v>3</v>
      </c>
      <c r="HF48" t="s">
        <v>3</v>
      </c>
      <c r="HM48" t="s">
        <v>3</v>
      </c>
      <c r="HN48" t="s">
        <v>27</v>
      </c>
      <c r="HO48" t="s">
        <v>28</v>
      </c>
      <c r="HP48" t="s">
        <v>23</v>
      </c>
      <c r="HQ48" t="s">
        <v>23</v>
      </c>
      <c r="IK48">
        <v>0</v>
      </c>
    </row>
    <row r="49" spans="1:245" x14ac:dyDescent="0.2">
      <c r="A49">
        <v>17</v>
      </c>
      <c r="B49">
        <v>1</v>
      </c>
      <c r="C49">
        <f>ROW(SmtRes!A44)</f>
        <v>44</v>
      </c>
      <c r="D49">
        <f>ROW(EtalonRes!A44)</f>
        <v>44</v>
      </c>
      <c r="E49" t="s">
        <v>111</v>
      </c>
      <c r="F49" t="s">
        <v>112</v>
      </c>
      <c r="G49" t="s">
        <v>113</v>
      </c>
      <c r="H49" t="s">
        <v>54</v>
      </c>
      <c r="I49">
        <v>94</v>
      </c>
      <c r="J49">
        <v>0</v>
      </c>
      <c r="K49">
        <v>94</v>
      </c>
      <c r="O49">
        <f t="shared" si="21"/>
        <v>131863.38</v>
      </c>
      <c r="P49">
        <f t="shared" si="22"/>
        <v>0</v>
      </c>
      <c r="Q49">
        <f t="shared" si="23"/>
        <v>0</v>
      </c>
      <c r="R49">
        <f t="shared" si="24"/>
        <v>0</v>
      </c>
      <c r="S49">
        <f t="shared" si="25"/>
        <v>131863.38</v>
      </c>
      <c r="T49">
        <f t="shared" si="26"/>
        <v>0</v>
      </c>
      <c r="U49">
        <f t="shared" si="27"/>
        <v>197.964</v>
      </c>
      <c r="V49">
        <f t="shared" si="28"/>
        <v>0</v>
      </c>
      <c r="W49">
        <f t="shared" si="29"/>
        <v>0</v>
      </c>
      <c r="X49">
        <f t="shared" si="30"/>
        <v>97578.9</v>
      </c>
      <c r="Y49">
        <f t="shared" si="31"/>
        <v>47470.82</v>
      </c>
      <c r="AA49">
        <v>50209403</v>
      </c>
      <c r="AB49">
        <f t="shared" si="32"/>
        <v>27.143999999999998</v>
      </c>
      <c r="AC49">
        <f t="shared" si="33"/>
        <v>0</v>
      </c>
      <c r="AD49">
        <f t="shared" si="34"/>
        <v>0</v>
      </c>
      <c r="AE49">
        <f t="shared" si="35"/>
        <v>0</v>
      </c>
      <c r="AF49">
        <f t="shared" si="36"/>
        <v>27.143999999999998</v>
      </c>
      <c r="AG49">
        <f t="shared" si="37"/>
        <v>0</v>
      </c>
      <c r="AH49">
        <f t="shared" si="38"/>
        <v>2.1060000000000003</v>
      </c>
      <c r="AI49">
        <f t="shared" si="39"/>
        <v>0</v>
      </c>
      <c r="AJ49">
        <f t="shared" si="40"/>
        <v>0</v>
      </c>
      <c r="AK49">
        <v>20.88</v>
      </c>
      <c r="AL49">
        <v>0</v>
      </c>
      <c r="AM49">
        <v>0</v>
      </c>
      <c r="AN49">
        <v>0</v>
      </c>
      <c r="AO49">
        <v>20.88</v>
      </c>
      <c r="AP49">
        <v>0</v>
      </c>
      <c r="AQ49">
        <v>1.62</v>
      </c>
      <c r="AR49">
        <v>0</v>
      </c>
      <c r="AS49">
        <v>0</v>
      </c>
      <c r="AT49">
        <v>74</v>
      </c>
      <c r="AU49">
        <v>36</v>
      </c>
      <c r="AV49">
        <v>1</v>
      </c>
      <c r="AW49">
        <v>1</v>
      </c>
      <c r="AZ49">
        <v>1</v>
      </c>
      <c r="BA49">
        <v>51.68</v>
      </c>
      <c r="BB49">
        <v>1</v>
      </c>
      <c r="BC49">
        <v>1</v>
      </c>
      <c r="BD49" t="s">
        <v>3</v>
      </c>
      <c r="BE49" t="s">
        <v>3</v>
      </c>
      <c r="BF49" t="s">
        <v>3</v>
      </c>
      <c r="BG49" t="s">
        <v>3</v>
      </c>
      <c r="BH49">
        <v>0</v>
      </c>
      <c r="BI49">
        <v>4</v>
      </c>
      <c r="BJ49" t="s">
        <v>114</v>
      </c>
      <c r="BM49">
        <v>200001</v>
      </c>
      <c r="BN49">
        <v>0</v>
      </c>
      <c r="BO49" t="s">
        <v>3</v>
      </c>
      <c r="BP49">
        <v>0</v>
      </c>
      <c r="BQ49">
        <v>4</v>
      </c>
      <c r="BR49">
        <v>0</v>
      </c>
      <c r="BS49">
        <v>1</v>
      </c>
      <c r="BT49">
        <v>1</v>
      </c>
      <c r="BU49">
        <v>1</v>
      </c>
      <c r="BV49">
        <v>1</v>
      </c>
      <c r="BW49">
        <v>1</v>
      </c>
      <c r="BX49">
        <v>1</v>
      </c>
      <c r="BY49" t="s">
        <v>3</v>
      </c>
      <c r="BZ49">
        <v>74</v>
      </c>
      <c r="CA49">
        <v>36</v>
      </c>
      <c r="CB49" t="s">
        <v>3</v>
      </c>
      <c r="CE49">
        <v>0</v>
      </c>
      <c r="CF49">
        <v>0</v>
      </c>
      <c r="CG49">
        <v>0</v>
      </c>
      <c r="CM49">
        <v>0</v>
      </c>
      <c r="CN49" t="s">
        <v>367</v>
      </c>
      <c r="CO49">
        <v>0</v>
      </c>
      <c r="CP49">
        <f t="shared" si="41"/>
        <v>131863.38</v>
      </c>
      <c r="CQ49">
        <f t="shared" si="42"/>
        <v>0</v>
      </c>
      <c r="CR49">
        <f t="shared" si="43"/>
        <v>0</v>
      </c>
      <c r="CS49">
        <f t="shared" si="44"/>
        <v>0</v>
      </c>
      <c r="CT49">
        <f t="shared" si="45"/>
        <v>1402.8019199999999</v>
      </c>
      <c r="CU49">
        <f t="shared" si="46"/>
        <v>0</v>
      </c>
      <c r="CV49">
        <f t="shared" si="47"/>
        <v>2.1060000000000003</v>
      </c>
      <c r="CW49">
        <f t="shared" si="48"/>
        <v>0</v>
      </c>
      <c r="CX49">
        <f t="shared" si="49"/>
        <v>0</v>
      </c>
      <c r="CY49">
        <f t="shared" si="50"/>
        <v>97578.901200000008</v>
      </c>
      <c r="CZ49">
        <f t="shared" si="51"/>
        <v>47470.816800000001</v>
      </c>
      <c r="DB49">
        <v>22</v>
      </c>
      <c r="DC49" t="s">
        <v>3</v>
      </c>
      <c r="DD49" t="s">
        <v>3</v>
      </c>
      <c r="DE49" t="s">
        <v>22</v>
      </c>
      <c r="DF49" t="s">
        <v>22</v>
      </c>
      <c r="DG49" t="s">
        <v>22</v>
      </c>
      <c r="DH49" t="s">
        <v>3</v>
      </c>
      <c r="DI49" t="s">
        <v>22</v>
      </c>
      <c r="DJ49" t="s">
        <v>22</v>
      </c>
      <c r="DK49" t="s">
        <v>3</v>
      </c>
      <c r="DL49" t="s">
        <v>3</v>
      </c>
      <c r="DM49" t="s">
        <v>3</v>
      </c>
      <c r="DN49">
        <v>0</v>
      </c>
      <c r="DO49">
        <v>0</v>
      </c>
      <c r="DP49">
        <v>1</v>
      </c>
      <c r="DQ49">
        <v>1</v>
      </c>
      <c r="DU49">
        <v>1013</v>
      </c>
      <c r="DV49" t="s">
        <v>54</v>
      </c>
      <c r="DW49" t="s">
        <v>54</v>
      </c>
      <c r="DX49">
        <v>1</v>
      </c>
      <c r="DZ49" t="s">
        <v>3</v>
      </c>
      <c r="EA49" t="s">
        <v>3</v>
      </c>
      <c r="EB49" t="s">
        <v>3</v>
      </c>
      <c r="EC49" t="s">
        <v>3</v>
      </c>
      <c r="EE49">
        <v>48237344</v>
      </c>
      <c r="EF49">
        <v>4</v>
      </c>
      <c r="EG49" t="s">
        <v>23</v>
      </c>
      <c r="EH49">
        <v>83</v>
      </c>
      <c r="EI49" t="s">
        <v>23</v>
      </c>
      <c r="EJ49">
        <v>4</v>
      </c>
      <c r="EK49">
        <v>200001</v>
      </c>
      <c r="EL49" t="s">
        <v>24</v>
      </c>
      <c r="EM49" t="s">
        <v>25</v>
      </c>
      <c r="EO49" t="s">
        <v>26</v>
      </c>
      <c r="EQ49">
        <v>0</v>
      </c>
      <c r="ER49">
        <v>20.88</v>
      </c>
      <c r="ES49">
        <v>0</v>
      </c>
      <c r="ET49">
        <v>0</v>
      </c>
      <c r="EU49">
        <v>0</v>
      </c>
      <c r="EV49">
        <v>20.88</v>
      </c>
      <c r="EW49">
        <v>1.62</v>
      </c>
      <c r="EX49">
        <v>0</v>
      </c>
      <c r="EY49">
        <v>0</v>
      </c>
      <c r="FQ49">
        <v>0</v>
      </c>
      <c r="FR49">
        <f t="shared" si="52"/>
        <v>0</v>
      </c>
      <c r="FS49">
        <v>0</v>
      </c>
      <c r="FX49">
        <v>74</v>
      </c>
      <c r="FY49">
        <v>36</v>
      </c>
      <c r="GA49" t="s">
        <v>3</v>
      </c>
      <c r="GD49">
        <v>1</v>
      </c>
      <c r="GF49">
        <v>-951022595</v>
      </c>
      <c r="GG49">
        <v>2</v>
      </c>
      <c r="GH49">
        <v>1</v>
      </c>
      <c r="GI49">
        <v>4</v>
      </c>
      <c r="GJ49">
        <v>0</v>
      </c>
      <c r="GK49">
        <v>0</v>
      </c>
      <c r="GL49">
        <f t="shared" si="53"/>
        <v>0</v>
      </c>
      <c r="GM49">
        <f t="shared" si="54"/>
        <v>276913.09999999998</v>
      </c>
      <c r="GN49">
        <f t="shared" si="55"/>
        <v>0</v>
      </c>
      <c r="GO49">
        <f t="shared" si="56"/>
        <v>0</v>
      </c>
      <c r="GP49">
        <f t="shared" si="57"/>
        <v>276913.09999999998</v>
      </c>
      <c r="GR49">
        <v>0</v>
      </c>
      <c r="GS49">
        <v>3</v>
      </c>
      <c r="GT49">
        <v>0</v>
      </c>
      <c r="GU49" t="s">
        <v>3</v>
      </c>
      <c r="GV49">
        <f t="shared" si="58"/>
        <v>0</v>
      </c>
      <c r="GW49">
        <v>1</v>
      </c>
      <c r="GX49">
        <f t="shared" si="59"/>
        <v>0</v>
      </c>
      <c r="HA49">
        <v>0</v>
      </c>
      <c r="HB49">
        <v>0</v>
      </c>
      <c r="HC49">
        <f t="shared" si="60"/>
        <v>0</v>
      </c>
      <c r="HE49" t="s">
        <v>3</v>
      </c>
      <c r="HF49" t="s">
        <v>3</v>
      </c>
      <c r="HM49" t="s">
        <v>3</v>
      </c>
      <c r="HN49" t="s">
        <v>27</v>
      </c>
      <c r="HO49" t="s">
        <v>28</v>
      </c>
      <c r="HP49" t="s">
        <v>23</v>
      </c>
      <c r="HQ49" t="s">
        <v>23</v>
      </c>
      <c r="IK49">
        <v>0</v>
      </c>
    </row>
    <row r="50" spans="1:245" x14ac:dyDescent="0.2">
      <c r="A50">
        <v>17</v>
      </c>
      <c r="B50">
        <v>1</v>
      </c>
      <c r="C50">
        <f>ROW(SmtRes!A46)</f>
        <v>46</v>
      </c>
      <c r="D50">
        <f>ROW(EtalonRes!A46)</f>
        <v>46</v>
      </c>
      <c r="E50" t="s">
        <v>115</v>
      </c>
      <c r="F50" t="s">
        <v>116</v>
      </c>
      <c r="G50" t="s">
        <v>117</v>
      </c>
      <c r="H50" t="s">
        <v>20</v>
      </c>
      <c r="I50">
        <v>47</v>
      </c>
      <c r="J50">
        <v>0</v>
      </c>
      <c r="K50">
        <v>47</v>
      </c>
      <c r="O50">
        <f t="shared" si="21"/>
        <v>172249.7</v>
      </c>
      <c r="P50">
        <f t="shared" si="22"/>
        <v>0</v>
      </c>
      <c r="Q50">
        <f t="shared" si="23"/>
        <v>0</v>
      </c>
      <c r="R50">
        <f t="shared" si="24"/>
        <v>0</v>
      </c>
      <c r="S50">
        <f t="shared" si="25"/>
        <v>172249.7</v>
      </c>
      <c r="T50">
        <f t="shared" si="26"/>
        <v>0</v>
      </c>
      <c r="U50">
        <f t="shared" si="27"/>
        <v>274.95</v>
      </c>
      <c r="V50">
        <f t="shared" si="28"/>
        <v>0</v>
      </c>
      <c r="W50">
        <f t="shared" si="29"/>
        <v>0</v>
      </c>
      <c r="X50">
        <f t="shared" si="30"/>
        <v>127464.78</v>
      </c>
      <c r="Y50">
        <f t="shared" si="31"/>
        <v>62009.89</v>
      </c>
      <c r="AA50">
        <v>50209403</v>
      </c>
      <c r="AB50">
        <f t="shared" si="32"/>
        <v>70.915000000000006</v>
      </c>
      <c r="AC50">
        <f t="shared" si="33"/>
        <v>0</v>
      </c>
      <c r="AD50">
        <f t="shared" si="34"/>
        <v>0</v>
      </c>
      <c r="AE50">
        <f t="shared" si="35"/>
        <v>0</v>
      </c>
      <c r="AF50">
        <f t="shared" si="36"/>
        <v>70.915000000000006</v>
      </c>
      <c r="AG50">
        <f t="shared" si="37"/>
        <v>0</v>
      </c>
      <c r="AH50">
        <f t="shared" si="38"/>
        <v>5.8500000000000005</v>
      </c>
      <c r="AI50">
        <f t="shared" si="39"/>
        <v>0</v>
      </c>
      <c r="AJ50">
        <f t="shared" si="40"/>
        <v>0</v>
      </c>
      <c r="AK50">
        <v>54.55</v>
      </c>
      <c r="AL50">
        <v>0</v>
      </c>
      <c r="AM50">
        <v>0</v>
      </c>
      <c r="AN50">
        <v>0</v>
      </c>
      <c r="AO50">
        <v>54.55</v>
      </c>
      <c r="AP50">
        <v>0</v>
      </c>
      <c r="AQ50">
        <v>4.5</v>
      </c>
      <c r="AR50">
        <v>0</v>
      </c>
      <c r="AS50">
        <v>0</v>
      </c>
      <c r="AT50">
        <v>74</v>
      </c>
      <c r="AU50">
        <v>36</v>
      </c>
      <c r="AV50">
        <v>1</v>
      </c>
      <c r="AW50">
        <v>1</v>
      </c>
      <c r="AZ50">
        <v>1</v>
      </c>
      <c r="BA50">
        <v>51.68</v>
      </c>
      <c r="BB50">
        <v>1</v>
      </c>
      <c r="BC50">
        <v>1</v>
      </c>
      <c r="BD50" t="s">
        <v>3</v>
      </c>
      <c r="BE50" t="s">
        <v>3</v>
      </c>
      <c r="BF50" t="s">
        <v>3</v>
      </c>
      <c r="BG50" t="s">
        <v>3</v>
      </c>
      <c r="BH50">
        <v>0</v>
      </c>
      <c r="BI50">
        <v>4</v>
      </c>
      <c r="BJ50" t="s">
        <v>118</v>
      </c>
      <c r="BM50">
        <v>200001</v>
      </c>
      <c r="BN50">
        <v>0</v>
      </c>
      <c r="BO50" t="s">
        <v>3</v>
      </c>
      <c r="BP50">
        <v>0</v>
      </c>
      <c r="BQ50">
        <v>4</v>
      </c>
      <c r="BR50">
        <v>0</v>
      </c>
      <c r="BS50">
        <v>1</v>
      </c>
      <c r="BT50">
        <v>1</v>
      </c>
      <c r="BU50">
        <v>1</v>
      </c>
      <c r="BV50">
        <v>1</v>
      </c>
      <c r="BW50">
        <v>1</v>
      </c>
      <c r="BX50">
        <v>1</v>
      </c>
      <c r="BY50" t="s">
        <v>3</v>
      </c>
      <c r="BZ50">
        <v>74</v>
      </c>
      <c r="CA50">
        <v>36</v>
      </c>
      <c r="CB50" t="s">
        <v>3</v>
      </c>
      <c r="CE50">
        <v>0</v>
      </c>
      <c r="CF50">
        <v>0</v>
      </c>
      <c r="CG50">
        <v>0</v>
      </c>
      <c r="CM50">
        <v>0</v>
      </c>
      <c r="CN50" t="s">
        <v>367</v>
      </c>
      <c r="CO50">
        <v>0</v>
      </c>
      <c r="CP50">
        <f t="shared" si="41"/>
        <v>172249.7</v>
      </c>
      <c r="CQ50">
        <f t="shared" si="42"/>
        <v>0</v>
      </c>
      <c r="CR50">
        <f t="shared" si="43"/>
        <v>0</v>
      </c>
      <c r="CS50">
        <f t="shared" si="44"/>
        <v>0</v>
      </c>
      <c r="CT50">
        <f t="shared" si="45"/>
        <v>3664.8872000000001</v>
      </c>
      <c r="CU50">
        <f t="shared" si="46"/>
        <v>0</v>
      </c>
      <c r="CV50">
        <f t="shared" si="47"/>
        <v>5.8500000000000005</v>
      </c>
      <c r="CW50">
        <f t="shared" si="48"/>
        <v>0</v>
      </c>
      <c r="CX50">
        <f t="shared" si="49"/>
        <v>0</v>
      </c>
      <c r="CY50">
        <f t="shared" si="50"/>
        <v>127464.77800000001</v>
      </c>
      <c r="CZ50">
        <f t="shared" si="51"/>
        <v>62009.892</v>
      </c>
      <c r="DB50">
        <v>23</v>
      </c>
      <c r="DC50" t="s">
        <v>3</v>
      </c>
      <c r="DD50" t="s">
        <v>3</v>
      </c>
      <c r="DE50" t="s">
        <v>22</v>
      </c>
      <c r="DF50" t="s">
        <v>22</v>
      </c>
      <c r="DG50" t="s">
        <v>22</v>
      </c>
      <c r="DH50" t="s">
        <v>3</v>
      </c>
      <c r="DI50" t="s">
        <v>22</v>
      </c>
      <c r="DJ50" t="s">
        <v>22</v>
      </c>
      <c r="DK50" t="s">
        <v>3</v>
      </c>
      <c r="DL50" t="s">
        <v>3</v>
      </c>
      <c r="DM50" t="s">
        <v>3</v>
      </c>
      <c r="DN50">
        <v>0</v>
      </c>
      <c r="DO50">
        <v>0</v>
      </c>
      <c r="DP50">
        <v>1</v>
      </c>
      <c r="DQ50">
        <v>1</v>
      </c>
      <c r="DU50">
        <v>1013</v>
      </c>
      <c r="DV50" t="s">
        <v>20</v>
      </c>
      <c r="DW50" t="s">
        <v>20</v>
      </c>
      <c r="DX50">
        <v>1</v>
      </c>
      <c r="DZ50" t="s">
        <v>3</v>
      </c>
      <c r="EA50" t="s">
        <v>3</v>
      </c>
      <c r="EB50" t="s">
        <v>3</v>
      </c>
      <c r="EC50" t="s">
        <v>3</v>
      </c>
      <c r="EE50">
        <v>48237344</v>
      </c>
      <c r="EF50">
        <v>4</v>
      </c>
      <c r="EG50" t="s">
        <v>23</v>
      </c>
      <c r="EH50">
        <v>83</v>
      </c>
      <c r="EI50" t="s">
        <v>23</v>
      </c>
      <c r="EJ50">
        <v>4</v>
      </c>
      <c r="EK50">
        <v>200001</v>
      </c>
      <c r="EL50" t="s">
        <v>24</v>
      </c>
      <c r="EM50" t="s">
        <v>25</v>
      </c>
      <c r="EO50" t="s">
        <v>26</v>
      </c>
      <c r="EQ50">
        <v>0</v>
      </c>
      <c r="ER50">
        <v>54.55</v>
      </c>
      <c r="ES50">
        <v>0</v>
      </c>
      <c r="ET50">
        <v>0</v>
      </c>
      <c r="EU50">
        <v>0</v>
      </c>
      <c r="EV50">
        <v>54.55</v>
      </c>
      <c r="EW50">
        <v>4.5</v>
      </c>
      <c r="EX50">
        <v>0</v>
      </c>
      <c r="EY50">
        <v>0</v>
      </c>
      <c r="FQ50">
        <v>0</v>
      </c>
      <c r="FR50">
        <f t="shared" si="52"/>
        <v>0</v>
      </c>
      <c r="FS50">
        <v>0</v>
      </c>
      <c r="FX50">
        <v>74</v>
      </c>
      <c r="FY50">
        <v>36</v>
      </c>
      <c r="GA50" t="s">
        <v>3</v>
      </c>
      <c r="GD50">
        <v>1</v>
      </c>
      <c r="GF50">
        <v>1070005477</v>
      </c>
      <c r="GG50">
        <v>2</v>
      </c>
      <c r="GH50">
        <v>1</v>
      </c>
      <c r="GI50">
        <v>4</v>
      </c>
      <c r="GJ50">
        <v>0</v>
      </c>
      <c r="GK50">
        <v>0</v>
      </c>
      <c r="GL50">
        <f t="shared" si="53"/>
        <v>0</v>
      </c>
      <c r="GM50">
        <f t="shared" si="54"/>
        <v>361724.37</v>
      </c>
      <c r="GN50">
        <f t="shared" si="55"/>
        <v>0</v>
      </c>
      <c r="GO50">
        <f t="shared" si="56"/>
        <v>0</v>
      </c>
      <c r="GP50">
        <f t="shared" si="57"/>
        <v>361724.37</v>
      </c>
      <c r="GR50">
        <v>0</v>
      </c>
      <c r="GS50">
        <v>3</v>
      </c>
      <c r="GT50">
        <v>0</v>
      </c>
      <c r="GU50" t="s">
        <v>3</v>
      </c>
      <c r="GV50">
        <f t="shared" si="58"/>
        <v>0</v>
      </c>
      <c r="GW50">
        <v>1</v>
      </c>
      <c r="GX50">
        <f t="shared" si="59"/>
        <v>0</v>
      </c>
      <c r="HA50">
        <v>0</v>
      </c>
      <c r="HB50">
        <v>0</v>
      </c>
      <c r="HC50">
        <f t="shared" si="60"/>
        <v>0</v>
      </c>
      <c r="HE50" t="s">
        <v>3</v>
      </c>
      <c r="HF50" t="s">
        <v>3</v>
      </c>
      <c r="HM50" t="s">
        <v>3</v>
      </c>
      <c r="HN50" t="s">
        <v>27</v>
      </c>
      <c r="HO50" t="s">
        <v>28</v>
      </c>
      <c r="HP50" t="s">
        <v>23</v>
      </c>
      <c r="HQ50" t="s">
        <v>23</v>
      </c>
      <c r="IK50">
        <v>0</v>
      </c>
    </row>
    <row r="51" spans="1:245" x14ac:dyDescent="0.2">
      <c r="A51">
        <v>17</v>
      </c>
      <c r="B51">
        <v>1</v>
      </c>
      <c r="C51">
        <f>ROW(SmtRes!A48)</f>
        <v>48</v>
      </c>
      <c r="D51">
        <f>ROW(EtalonRes!A48)</f>
        <v>48</v>
      </c>
      <c r="E51" t="s">
        <v>119</v>
      </c>
      <c r="F51" t="s">
        <v>120</v>
      </c>
      <c r="G51" t="s">
        <v>121</v>
      </c>
      <c r="H51" t="s">
        <v>20</v>
      </c>
      <c r="I51">
        <v>2</v>
      </c>
      <c r="J51">
        <v>0</v>
      </c>
      <c r="K51">
        <v>2</v>
      </c>
      <c r="O51">
        <f t="shared" si="21"/>
        <v>22803.59</v>
      </c>
      <c r="P51">
        <f t="shared" si="22"/>
        <v>0</v>
      </c>
      <c r="Q51">
        <f t="shared" si="23"/>
        <v>0</v>
      </c>
      <c r="R51">
        <f t="shared" si="24"/>
        <v>0</v>
      </c>
      <c r="S51">
        <f t="shared" si="25"/>
        <v>22803.59</v>
      </c>
      <c r="T51">
        <f t="shared" si="26"/>
        <v>0</v>
      </c>
      <c r="U51">
        <f t="shared" si="27"/>
        <v>36.4</v>
      </c>
      <c r="V51">
        <f t="shared" si="28"/>
        <v>0</v>
      </c>
      <c r="W51">
        <f t="shared" si="29"/>
        <v>0</v>
      </c>
      <c r="X51">
        <f t="shared" si="30"/>
        <v>16874.66</v>
      </c>
      <c r="Y51">
        <f t="shared" si="31"/>
        <v>8209.2900000000009</v>
      </c>
      <c r="AA51">
        <v>50209403</v>
      </c>
      <c r="AB51">
        <f t="shared" si="32"/>
        <v>220.62299999999999</v>
      </c>
      <c r="AC51">
        <f t="shared" si="33"/>
        <v>0</v>
      </c>
      <c r="AD51">
        <f t="shared" si="34"/>
        <v>0</v>
      </c>
      <c r="AE51">
        <f t="shared" si="35"/>
        <v>0</v>
      </c>
      <c r="AF51">
        <f t="shared" si="36"/>
        <v>220.62299999999999</v>
      </c>
      <c r="AG51">
        <f t="shared" si="37"/>
        <v>0</v>
      </c>
      <c r="AH51">
        <f t="shared" si="38"/>
        <v>18.2</v>
      </c>
      <c r="AI51">
        <f t="shared" si="39"/>
        <v>0</v>
      </c>
      <c r="AJ51">
        <f t="shared" si="40"/>
        <v>0</v>
      </c>
      <c r="AK51">
        <v>169.71</v>
      </c>
      <c r="AL51">
        <v>0</v>
      </c>
      <c r="AM51">
        <v>0</v>
      </c>
      <c r="AN51">
        <v>0</v>
      </c>
      <c r="AO51">
        <v>169.71</v>
      </c>
      <c r="AP51">
        <v>0</v>
      </c>
      <c r="AQ51">
        <v>14</v>
      </c>
      <c r="AR51">
        <v>0</v>
      </c>
      <c r="AS51">
        <v>0</v>
      </c>
      <c r="AT51">
        <v>74</v>
      </c>
      <c r="AU51">
        <v>36</v>
      </c>
      <c r="AV51">
        <v>1</v>
      </c>
      <c r="AW51">
        <v>1</v>
      </c>
      <c r="AZ51">
        <v>1</v>
      </c>
      <c r="BA51">
        <v>51.68</v>
      </c>
      <c r="BB51">
        <v>1</v>
      </c>
      <c r="BC51">
        <v>1</v>
      </c>
      <c r="BD51" t="s">
        <v>3</v>
      </c>
      <c r="BE51" t="s">
        <v>3</v>
      </c>
      <c r="BF51" t="s">
        <v>3</v>
      </c>
      <c r="BG51" t="s">
        <v>3</v>
      </c>
      <c r="BH51">
        <v>0</v>
      </c>
      <c r="BI51">
        <v>4</v>
      </c>
      <c r="BJ51" t="s">
        <v>122</v>
      </c>
      <c r="BM51">
        <v>200001</v>
      </c>
      <c r="BN51">
        <v>0</v>
      </c>
      <c r="BO51" t="s">
        <v>3</v>
      </c>
      <c r="BP51">
        <v>0</v>
      </c>
      <c r="BQ51">
        <v>4</v>
      </c>
      <c r="BR51">
        <v>0</v>
      </c>
      <c r="BS51">
        <v>1</v>
      </c>
      <c r="BT51">
        <v>1</v>
      </c>
      <c r="BU51">
        <v>1</v>
      </c>
      <c r="BV51">
        <v>1</v>
      </c>
      <c r="BW51">
        <v>1</v>
      </c>
      <c r="BX51">
        <v>1</v>
      </c>
      <c r="BY51" t="s">
        <v>3</v>
      </c>
      <c r="BZ51">
        <v>74</v>
      </c>
      <c r="CA51">
        <v>36</v>
      </c>
      <c r="CB51" t="s">
        <v>3</v>
      </c>
      <c r="CE51">
        <v>0</v>
      </c>
      <c r="CF51">
        <v>0</v>
      </c>
      <c r="CG51">
        <v>0</v>
      </c>
      <c r="CM51">
        <v>0</v>
      </c>
      <c r="CN51" t="s">
        <v>367</v>
      </c>
      <c r="CO51">
        <v>0</v>
      </c>
      <c r="CP51">
        <f t="shared" si="41"/>
        <v>22803.59</v>
      </c>
      <c r="CQ51">
        <f t="shared" si="42"/>
        <v>0</v>
      </c>
      <c r="CR51">
        <f t="shared" si="43"/>
        <v>0</v>
      </c>
      <c r="CS51">
        <f t="shared" si="44"/>
        <v>0</v>
      </c>
      <c r="CT51">
        <f t="shared" si="45"/>
        <v>11401.796639999999</v>
      </c>
      <c r="CU51">
        <f t="shared" si="46"/>
        <v>0</v>
      </c>
      <c r="CV51">
        <f t="shared" si="47"/>
        <v>18.2</v>
      </c>
      <c r="CW51">
        <f t="shared" si="48"/>
        <v>0</v>
      </c>
      <c r="CX51">
        <f t="shared" si="49"/>
        <v>0</v>
      </c>
      <c r="CY51">
        <f t="shared" si="50"/>
        <v>16874.656599999998</v>
      </c>
      <c r="CZ51">
        <f t="shared" si="51"/>
        <v>8209.2924000000003</v>
      </c>
      <c r="DB51">
        <v>24</v>
      </c>
      <c r="DC51" t="s">
        <v>3</v>
      </c>
      <c r="DD51" t="s">
        <v>3</v>
      </c>
      <c r="DE51" t="s">
        <v>22</v>
      </c>
      <c r="DF51" t="s">
        <v>22</v>
      </c>
      <c r="DG51" t="s">
        <v>22</v>
      </c>
      <c r="DH51" t="s">
        <v>3</v>
      </c>
      <c r="DI51" t="s">
        <v>22</v>
      </c>
      <c r="DJ51" t="s">
        <v>22</v>
      </c>
      <c r="DK51" t="s">
        <v>3</v>
      </c>
      <c r="DL51" t="s">
        <v>3</v>
      </c>
      <c r="DM51" t="s">
        <v>3</v>
      </c>
      <c r="DN51">
        <v>0</v>
      </c>
      <c r="DO51">
        <v>0</v>
      </c>
      <c r="DP51">
        <v>1</v>
      </c>
      <c r="DQ51">
        <v>1</v>
      </c>
      <c r="DU51">
        <v>1013</v>
      </c>
      <c r="DV51" t="s">
        <v>20</v>
      </c>
      <c r="DW51" t="s">
        <v>20</v>
      </c>
      <c r="DX51">
        <v>1</v>
      </c>
      <c r="DZ51" t="s">
        <v>3</v>
      </c>
      <c r="EA51" t="s">
        <v>3</v>
      </c>
      <c r="EB51" t="s">
        <v>3</v>
      </c>
      <c r="EC51" t="s">
        <v>3</v>
      </c>
      <c r="EE51">
        <v>48237344</v>
      </c>
      <c r="EF51">
        <v>4</v>
      </c>
      <c r="EG51" t="s">
        <v>23</v>
      </c>
      <c r="EH51">
        <v>83</v>
      </c>
      <c r="EI51" t="s">
        <v>23</v>
      </c>
      <c r="EJ51">
        <v>4</v>
      </c>
      <c r="EK51">
        <v>200001</v>
      </c>
      <c r="EL51" t="s">
        <v>24</v>
      </c>
      <c r="EM51" t="s">
        <v>25</v>
      </c>
      <c r="EO51" t="s">
        <v>26</v>
      </c>
      <c r="EQ51">
        <v>0</v>
      </c>
      <c r="ER51">
        <v>169.71</v>
      </c>
      <c r="ES51">
        <v>0</v>
      </c>
      <c r="ET51">
        <v>0</v>
      </c>
      <c r="EU51">
        <v>0</v>
      </c>
      <c r="EV51">
        <v>169.71</v>
      </c>
      <c r="EW51">
        <v>14</v>
      </c>
      <c r="EX51">
        <v>0</v>
      </c>
      <c r="EY51">
        <v>0</v>
      </c>
      <c r="FQ51">
        <v>0</v>
      </c>
      <c r="FR51">
        <f t="shared" si="52"/>
        <v>0</v>
      </c>
      <c r="FS51">
        <v>0</v>
      </c>
      <c r="FX51">
        <v>74</v>
      </c>
      <c r="FY51">
        <v>36</v>
      </c>
      <c r="GA51" t="s">
        <v>3</v>
      </c>
      <c r="GD51">
        <v>1</v>
      </c>
      <c r="GF51">
        <v>-2076126234</v>
      </c>
      <c r="GG51">
        <v>2</v>
      </c>
      <c r="GH51">
        <v>1</v>
      </c>
      <c r="GI51">
        <v>4</v>
      </c>
      <c r="GJ51">
        <v>0</v>
      </c>
      <c r="GK51">
        <v>0</v>
      </c>
      <c r="GL51">
        <f t="shared" si="53"/>
        <v>0</v>
      </c>
      <c r="GM51">
        <f t="shared" si="54"/>
        <v>47887.54</v>
      </c>
      <c r="GN51">
        <f t="shared" si="55"/>
        <v>0</v>
      </c>
      <c r="GO51">
        <f t="shared" si="56"/>
        <v>0</v>
      </c>
      <c r="GP51">
        <f t="shared" si="57"/>
        <v>47887.54</v>
      </c>
      <c r="GR51">
        <v>0</v>
      </c>
      <c r="GS51">
        <v>3</v>
      </c>
      <c r="GT51">
        <v>0</v>
      </c>
      <c r="GU51" t="s">
        <v>3</v>
      </c>
      <c r="GV51">
        <f t="shared" si="58"/>
        <v>0</v>
      </c>
      <c r="GW51">
        <v>1</v>
      </c>
      <c r="GX51">
        <f t="shared" si="59"/>
        <v>0</v>
      </c>
      <c r="HA51">
        <v>0</v>
      </c>
      <c r="HB51">
        <v>0</v>
      </c>
      <c r="HC51">
        <f t="shared" si="60"/>
        <v>0</v>
      </c>
      <c r="HE51" t="s">
        <v>3</v>
      </c>
      <c r="HF51" t="s">
        <v>3</v>
      </c>
      <c r="HM51" t="s">
        <v>3</v>
      </c>
      <c r="HN51" t="s">
        <v>27</v>
      </c>
      <c r="HO51" t="s">
        <v>28</v>
      </c>
      <c r="HP51" t="s">
        <v>23</v>
      </c>
      <c r="HQ51" t="s">
        <v>23</v>
      </c>
      <c r="IK51">
        <v>0</v>
      </c>
    </row>
    <row r="52" spans="1:245" x14ac:dyDescent="0.2">
      <c r="A52">
        <v>17</v>
      </c>
      <c r="B52">
        <v>1</v>
      </c>
      <c r="C52">
        <f>ROW(SmtRes!A50)</f>
        <v>50</v>
      </c>
      <c r="D52">
        <f>ROW(EtalonRes!A50)</f>
        <v>50</v>
      </c>
      <c r="E52" t="s">
        <v>123</v>
      </c>
      <c r="F52" t="s">
        <v>124</v>
      </c>
      <c r="G52" t="s">
        <v>125</v>
      </c>
      <c r="H52" t="s">
        <v>76</v>
      </c>
      <c r="I52">
        <v>20</v>
      </c>
      <c r="J52">
        <v>0</v>
      </c>
      <c r="K52">
        <v>20</v>
      </c>
      <c r="O52">
        <f t="shared" si="21"/>
        <v>1074258.72</v>
      </c>
      <c r="P52">
        <f t="shared" si="22"/>
        <v>0</v>
      </c>
      <c r="Q52">
        <f t="shared" si="23"/>
        <v>0</v>
      </c>
      <c r="R52">
        <f t="shared" si="24"/>
        <v>0</v>
      </c>
      <c r="S52">
        <f t="shared" si="25"/>
        <v>1074258.72</v>
      </c>
      <c r="T52">
        <f t="shared" si="26"/>
        <v>0</v>
      </c>
      <c r="U52">
        <f t="shared" si="27"/>
        <v>1553.76</v>
      </c>
      <c r="V52">
        <f t="shared" si="28"/>
        <v>0</v>
      </c>
      <c r="W52">
        <f t="shared" si="29"/>
        <v>0</v>
      </c>
      <c r="X52">
        <f t="shared" si="30"/>
        <v>794951.45</v>
      </c>
      <c r="Y52">
        <f t="shared" si="31"/>
        <v>386733.14</v>
      </c>
      <c r="AA52">
        <v>50209403</v>
      </c>
      <c r="AB52">
        <f t="shared" si="32"/>
        <v>1039.337</v>
      </c>
      <c r="AC52">
        <f t="shared" si="33"/>
        <v>0</v>
      </c>
      <c r="AD52">
        <f t="shared" si="34"/>
        <v>0</v>
      </c>
      <c r="AE52">
        <f t="shared" si="35"/>
        <v>0</v>
      </c>
      <c r="AF52">
        <f t="shared" si="36"/>
        <v>1039.337</v>
      </c>
      <c r="AG52">
        <f t="shared" si="37"/>
        <v>0</v>
      </c>
      <c r="AH52">
        <f t="shared" si="38"/>
        <v>77.688000000000002</v>
      </c>
      <c r="AI52">
        <f t="shared" si="39"/>
        <v>0</v>
      </c>
      <c r="AJ52">
        <f t="shared" si="40"/>
        <v>0</v>
      </c>
      <c r="AK52">
        <v>799.49</v>
      </c>
      <c r="AL52">
        <v>0</v>
      </c>
      <c r="AM52">
        <v>0</v>
      </c>
      <c r="AN52">
        <v>0</v>
      </c>
      <c r="AO52">
        <v>799.49</v>
      </c>
      <c r="AP52">
        <v>0</v>
      </c>
      <c r="AQ52">
        <v>59.76</v>
      </c>
      <c r="AR52">
        <v>0</v>
      </c>
      <c r="AS52">
        <v>0</v>
      </c>
      <c r="AT52">
        <v>74</v>
      </c>
      <c r="AU52">
        <v>36</v>
      </c>
      <c r="AV52">
        <v>1</v>
      </c>
      <c r="AW52">
        <v>1</v>
      </c>
      <c r="AZ52">
        <v>1</v>
      </c>
      <c r="BA52">
        <v>51.68</v>
      </c>
      <c r="BB52">
        <v>1</v>
      </c>
      <c r="BC52">
        <v>1</v>
      </c>
      <c r="BD52" t="s">
        <v>3</v>
      </c>
      <c r="BE52" t="s">
        <v>3</v>
      </c>
      <c r="BF52" t="s">
        <v>3</v>
      </c>
      <c r="BG52" t="s">
        <v>3</v>
      </c>
      <c r="BH52">
        <v>0</v>
      </c>
      <c r="BI52">
        <v>4</v>
      </c>
      <c r="BJ52" t="s">
        <v>126</v>
      </c>
      <c r="BM52">
        <v>200001</v>
      </c>
      <c r="BN52">
        <v>0</v>
      </c>
      <c r="BO52" t="s">
        <v>3</v>
      </c>
      <c r="BP52">
        <v>0</v>
      </c>
      <c r="BQ52">
        <v>4</v>
      </c>
      <c r="BR52">
        <v>0</v>
      </c>
      <c r="BS52">
        <v>1</v>
      </c>
      <c r="BT52">
        <v>1</v>
      </c>
      <c r="BU52">
        <v>1</v>
      </c>
      <c r="BV52">
        <v>1</v>
      </c>
      <c r="BW52">
        <v>1</v>
      </c>
      <c r="BX52">
        <v>1</v>
      </c>
      <c r="BY52" t="s">
        <v>3</v>
      </c>
      <c r="BZ52">
        <v>74</v>
      </c>
      <c r="CA52">
        <v>36</v>
      </c>
      <c r="CB52" t="s">
        <v>3</v>
      </c>
      <c r="CE52">
        <v>0</v>
      </c>
      <c r="CF52">
        <v>0</v>
      </c>
      <c r="CG52">
        <v>0</v>
      </c>
      <c r="CM52">
        <v>0</v>
      </c>
      <c r="CN52" t="s">
        <v>367</v>
      </c>
      <c r="CO52">
        <v>0</v>
      </c>
      <c r="CP52">
        <f t="shared" si="41"/>
        <v>1074258.72</v>
      </c>
      <c r="CQ52">
        <f t="shared" si="42"/>
        <v>0</v>
      </c>
      <c r="CR52">
        <f t="shared" si="43"/>
        <v>0</v>
      </c>
      <c r="CS52">
        <f t="shared" si="44"/>
        <v>0</v>
      </c>
      <c r="CT52">
        <f t="shared" si="45"/>
        <v>53712.936159999997</v>
      </c>
      <c r="CU52">
        <f t="shared" si="46"/>
        <v>0</v>
      </c>
      <c r="CV52">
        <f t="shared" si="47"/>
        <v>77.688000000000002</v>
      </c>
      <c r="CW52">
        <f t="shared" si="48"/>
        <v>0</v>
      </c>
      <c r="CX52">
        <f t="shared" si="49"/>
        <v>0</v>
      </c>
      <c r="CY52">
        <f t="shared" si="50"/>
        <v>794951.45279999997</v>
      </c>
      <c r="CZ52">
        <f t="shared" si="51"/>
        <v>386733.13920000003</v>
      </c>
      <c r="DB52">
        <v>25</v>
      </c>
      <c r="DC52" t="s">
        <v>3</v>
      </c>
      <c r="DD52" t="s">
        <v>3</v>
      </c>
      <c r="DE52" t="s">
        <v>22</v>
      </c>
      <c r="DF52" t="s">
        <v>22</v>
      </c>
      <c r="DG52" t="s">
        <v>22</v>
      </c>
      <c r="DH52" t="s">
        <v>3</v>
      </c>
      <c r="DI52" t="s">
        <v>22</v>
      </c>
      <c r="DJ52" t="s">
        <v>22</v>
      </c>
      <c r="DK52" t="s">
        <v>3</v>
      </c>
      <c r="DL52" t="s">
        <v>3</v>
      </c>
      <c r="DM52" t="s">
        <v>3</v>
      </c>
      <c r="DN52">
        <v>0</v>
      </c>
      <c r="DO52">
        <v>0</v>
      </c>
      <c r="DP52">
        <v>1</v>
      </c>
      <c r="DQ52">
        <v>1</v>
      </c>
      <c r="DU52">
        <v>1013</v>
      </c>
      <c r="DV52" t="s">
        <v>76</v>
      </c>
      <c r="DW52" t="s">
        <v>76</v>
      </c>
      <c r="DX52">
        <v>1</v>
      </c>
      <c r="DZ52" t="s">
        <v>3</v>
      </c>
      <c r="EA52" t="s">
        <v>3</v>
      </c>
      <c r="EB52" t="s">
        <v>3</v>
      </c>
      <c r="EC52" t="s">
        <v>3</v>
      </c>
      <c r="EE52">
        <v>48237344</v>
      </c>
      <c r="EF52">
        <v>4</v>
      </c>
      <c r="EG52" t="s">
        <v>23</v>
      </c>
      <c r="EH52">
        <v>83</v>
      </c>
      <c r="EI52" t="s">
        <v>23</v>
      </c>
      <c r="EJ52">
        <v>4</v>
      </c>
      <c r="EK52">
        <v>200001</v>
      </c>
      <c r="EL52" t="s">
        <v>24</v>
      </c>
      <c r="EM52" t="s">
        <v>25</v>
      </c>
      <c r="EO52" t="s">
        <v>26</v>
      </c>
      <c r="EQ52">
        <v>0</v>
      </c>
      <c r="ER52">
        <v>799.49</v>
      </c>
      <c r="ES52">
        <v>0</v>
      </c>
      <c r="ET52">
        <v>0</v>
      </c>
      <c r="EU52">
        <v>0</v>
      </c>
      <c r="EV52">
        <v>799.49</v>
      </c>
      <c r="EW52">
        <v>59.76</v>
      </c>
      <c r="EX52">
        <v>0</v>
      </c>
      <c r="EY52">
        <v>0</v>
      </c>
      <c r="FQ52">
        <v>0</v>
      </c>
      <c r="FR52">
        <f t="shared" si="52"/>
        <v>0</v>
      </c>
      <c r="FS52">
        <v>0</v>
      </c>
      <c r="FX52">
        <v>74</v>
      </c>
      <c r="FY52">
        <v>36</v>
      </c>
      <c r="GA52" t="s">
        <v>3</v>
      </c>
      <c r="GD52">
        <v>1</v>
      </c>
      <c r="GF52">
        <v>-1712274967</v>
      </c>
      <c r="GG52">
        <v>2</v>
      </c>
      <c r="GH52">
        <v>1</v>
      </c>
      <c r="GI52">
        <v>4</v>
      </c>
      <c r="GJ52">
        <v>0</v>
      </c>
      <c r="GK52">
        <v>0</v>
      </c>
      <c r="GL52">
        <f t="shared" si="53"/>
        <v>0</v>
      </c>
      <c r="GM52">
        <f t="shared" si="54"/>
        <v>2255943.31</v>
      </c>
      <c r="GN52">
        <f t="shared" si="55"/>
        <v>0</v>
      </c>
      <c r="GO52">
        <f t="shared" si="56"/>
        <v>0</v>
      </c>
      <c r="GP52">
        <f t="shared" si="57"/>
        <v>2255943.31</v>
      </c>
      <c r="GR52">
        <v>0</v>
      </c>
      <c r="GS52">
        <v>3</v>
      </c>
      <c r="GT52">
        <v>0</v>
      </c>
      <c r="GU52" t="s">
        <v>3</v>
      </c>
      <c r="GV52">
        <f t="shared" si="58"/>
        <v>0</v>
      </c>
      <c r="GW52">
        <v>1</v>
      </c>
      <c r="GX52">
        <f t="shared" si="59"/>
        <v>0</v>
      </c>
      <c r="HA52">
        <v>0</v>
      </c>
      <c r="HB52">
        <v>0</v>
      </c>
      <c r="HC52">
        <f t="shared" si="60"/>
        <v>0</v>
      </c>
      <c r="HE52" t="s">
        <v>3</v>
      </c>
      <c r="HF52" t="s">
        <v>3</v>
      </c>
      <c r="HM52" t="s">
        <v>3</v>
      </c>
      <c r="HN52" t="s">
        <v>27</v>
      </c>
      <c r="HO52" t="s">
        <v>28</v>
      </c>
      <c r="HP52" t="s">
        <v>23</v>
      </c>
      <c r="HQ52" t="s">
        <v>23</v>
      </c>
      <c r="IK52">
        <v>0</v>
      </c>
    </row>
    <row r="53" spans="1:245" x14ac:dyDescent="0.2">
      <c r="A53">
        <v>17</v>
      </c>
      <c r="B53">
        <v>1</v>
      </c>
      <c r="C53">
        <f>ROW(SmtRes!A52)</f>
        <v>52</v>
      </c>
      <c r="D53">
        <f>ROW(EtalonRes!A52)</f>
        <v>52</v>
      </c>
      <c r="E53" t="s">
        <v>127</v>
      </c>
      <c r="F53" t="s">
        <v>128</v>
      </c>
      <c r="G53" t="s">
        <v>129</v>
      </c>
      <c r="H53" t="s">
        <v>76</v>
      </c>
      <c r="I53">
        <v>20</v>
      </c>
      <c r="J53">
        <v>0</v>
      </c>
      <c r="K53">
        <v>20</v>
      </c>
      <c r="O53">
        <f t="shared" si="21"/>
        <v>720037.8</v>
      </c>
      <c r="P53">
        <f t="shared" si="22"/>
        <v>0</v>
      </c>
      <c r="Q53">
        <f t="shared" si="23"/>
        <v>0</v>
      </c>
      <c r="R53">
        <f t="shared" si="24"/>
        <v>0</v>
      </c>
      <c r="S53">
        <f t="shared" si="25"/>
        <v>720037.8</v>
      </c>
      <c r="T53">
        <f t="shared" si="26"/>
        <v>0</v>
      </c>
      <c r="U53">
        <f t="shared" si="27"/>
        <v>1104.48</v>
      </c>
      <c r="V53">
        <f t="shared" si="28"/>
        <v>0</v>
      </c>
      <c r="W53">
        <f t="shared" si="29"/>
        <v>0</v>
      </c>
      <c r="X53">
        <f t="shared" si="30"/>
        <v>532827.97</v>
      </c>
      <c r="Y53">
        <f t="shared" si="31"/>
        <v>259213.61</v>
      </c>
      <c r="AA53">
        <v>50209403</v>
      </c>
      <c r="AB53">
        <f t="shared" si="32"/>
        <v>696.63099999999997</v>
      </c>
      <c r="AC53">
        <f t="shared" si="33"/>
        <v>0</v>
      </c>
      <c r="AD53">
        <f t="shared" si="34"/>
        <v>0</v>
      </c>
      <c r="AE53">
        <f t="shared" si="35"/>
        <v>0</v>
      </c>
      <c r="AF53">
        <f t="shared" si="36"/>
        <v>696.63099999999997</v>
      </c>
      <c r="AG53">
        <f t="shared" si="37"/>
        <v>0</v>
      </c>
      <c r="AH53">
        <f t="shared" si="38"/>
        <v>55.223999999999997</v>
      </c>
      <c r="AI53">
        <f t="shared" si="39"/>
        <v>0</v>
      </c>
      <c r="AJ53">
        <f t="shared" si="40"/>
        <v>0</v>
      </c>
      <c r="AK53">
        <v>535.87</v>
      </c>
      <c r="AL53">
        <v>0</v>
      </c>
      <c r="AM53">
        <v>0</v>
      </c>
      <c r="AN53">
        <v>0</v>
      </c>
      <c r="AO53">
        <v>535.87</v>
      </c>
      <c r="AP53">
        <v>0</v>
      </c>
      <c r="AQ53">
        <v>42.48</v>
      </c>
      <c r="AR53">
        <v>0</v>
      </c>
      <c r="AS53">
        <v>0</v>
      </c>
      <c r="AT53">
        <v>74</v>
      </c>
      <c r="AU53">
        <v>36</v>
      </c>
      <c r="AV53">
        <v>1</v>
      </c>
      <c r="AW53">
        <v>1</v>
      </c>
      <c r="AZ53">
        <v>1</v>
      </c>
      <c r="BA53">
        <v>51.68</v>
      </c>
      <c r="BB53">
        <v>1</v>
      </c>
      <c r="BC53">
        <v>1</v>
      </c>
      <c r="BD53" t="s">
        <v>3</v>
      </c>
      <c r="BE53" t="s">
        <v>3</v>
      </c>
      <c r="BF53" t="s">
        <v>3</v>
      </c>
      <c r="BG53" t="s">
        <v>3</v>
      </c>
      <c r="BH53">
        <v>0</v>
      </c>
      <c r="BI53">
        <v>4</v>
      </c>
      <c r="BJ53" t="s">
        <v>130</v>
      </c>
      <c r="BM53">
        <v>200001</v>
      </c>
      <c r="BN53">
        <v>0</v>
      </c>
      <c r="BO53" t="s">
        <v>3</v>
      </c>
      <c r="BP53">
        <v>0</v>
      </c>
      <c r="BQ53">
        <v>4</v>
      </c>
      <c r="BR53">
        <v>0</v>
      </c>
      <c r="BS53">
        <v>1</v>
      </c>
      <c r="BT53">
        <v>1</v>
      </c>
      <c r="BU53">
        <v>1</v>
      </c>
      <c r="BV53">
        <v>1</v>
      </c>
      <c r="BW53">
        <v>1</v>
      </c>
      <c r="BX53">
        <v>1</v>
      </c>
      <c r="BY53" t="s">
        <v>3</v>
      </c>
      <c r="BZ53">
        <v>74</v>
      </c>
      <c r="CA53">
        <v>36</v>
      </c>
      <c r="CB53" t="s">
        <v>3</v>
      </c>
      <c r="CE53">
        <v>0</v>
      </c>
      <c r="CF53">
        <v>0</v>
      </c>
      <c r="CG53">
        <v>0</v>
      </c>
      <c r="CM53">
        <v>0</v>
      </c>
      <c r="CN53" t="s">
        <v>367</v>
      </c>
      <c r="CO53">
        <v>0</v>
      </c>
      <c r="CP53">
        <f t="shared" si="41"/>
        <v>720037.8</v>
      </c>
      <c r="CQ53">
        <f t="shared" si="42"/>
        <v>0</v>
      </c>
      <c r="CR53">
        <f t="shared" si="43"/>
        <v>0</v>
      </c>
      <c r="CS53">
        <f t="shared" si="44"/>
        <v>0</v>
      </c>
      <c r="CT53">
        <f t="shared" si="45"/>
        <v>36001.890079999997</v>
      </c>
      <c r="CU53">
        <f t="shared" si="46"/>
        <v>0</v>
      </c>
      <c r="CV53">
        <f t="shared" si="47"/>
        <v>55.223999999999997</v>
      </c>
      <c r="CW53">
        <f t="shared" si="48"/>
        <v>0</v>
      </c>
      <c r="CX53">
        <f t="shared" si="49"/>
        <v>0</v>
      </c>
      <c r="CY53">
        <f t="shared" si="50"/>
        <v>532827.97200000007</v>
      </c>
      <c r="CZ53">
        <f t="shared" si="51"/>
        <v>259213.60800000001</v>
      </c>
      <c r="DB53">
        <v>26</v>
      </c>
      <c r="DC53" t="s">
        <v>3</v>
      </c>
      <c r="DD53" t="s">
        <v>3</v>
      </c>
      <c r="DE53" t="s">
        <v>22</v>
      </c>
      <c r="DF53" t="s">
        <v>22</v>
      </c>
      <c r="DG53" t="s">
        <v>22</v>
      </c>
      <c r="DH53" t="s">
        <v>3</v>
      </c>
      <c r="DI53" t="s">
        <v>22</v>
      </c>
      <c r="DJ53" t="s">
        <v>22</v>
      </c>
      <c r="DK53" t="s">
        <v>3</v>
      </c>
      <c r="DL53" t="s">
        <v>3</v>
      </c>
      <c r="DM53" t="s">
        <v>3</v>
      </c>
      <c r="DN53">
        <v>0</v>
      </c>
      <c r="DO53">
        <v>0</v>
      </c>
      <c r="DP53">
        <v>1</v>
      </c>
      <c r="DQ53">
        <v>1</v>
      </c>
      <c r="DU53">
        <v>1013</v>
      </c>
      <c r="DV53" t="s">
        <v>76</v>
      </c>
      <c r="DW53" t="s">
        <v>76</v>
      </c>
      <c r="DX53">
        <v>1</v>
      </c>
      <c r="DZ53" t="s">
        <v>3</v>
      </c>
      <c r="EA53" t="s">
        <v>3</v>
      </c>
      <c r="EB53" t="s">
        <v>3</v>
      </c>
      <c r="EC53" t="s">
        <v>3</v>
      </c>
      <c r="EE53">
        <v>48237344</v>
      </c>
      <c r="EF53">
        <v>4</v>
      </c>
      <c r="EG53" t="s">
        <v>23</v>
      </c>
      <c r="EH53">
        <v>83</v>
      </c>
      <c r="EI53" t="s">
        <v>23</v>
      </c>
      <c r="EJ53">
        <v>4</v>
      </c>
      <c r="EK53">
        <v>200001</v>
      </c>
      <c r="EL53" t="s">
        <v>24</v>
      </c>
      <c r="EM53" t="s">
        <v>25</v>
      </c>
      <c r="EO53" t="s">
        <v>26</v>
      </c>
      <c r="EQ53">
        <v>0</v>
      </c>
      <c r="ER53">
        <v>535.87</v>
      </c>
      <c r="ES53">
        <v>0</v>
      </c>
      <c r="ET53">
        <v>0</v>
      </c>
      <c r="EU53">
        <v>0</v>
      </c>
      <c r="EV53">
        <v>535.87</v>
      </c>
      <c r="EW53">
        <v>42.48</v>
      </c>
      <c r="EX53">
        <v>0</v>
      </c>
      <c r="EY53">
        <v>0</v>
      </c>
      <c r="FQ53">
        <v>0</v>
      </c>
      <c r="FR53">
        <f t="shared" si="52"/>
        <v>0</v>
      </c>
      <c r="FS53">
        <v>0</v>
      </c>
      <c r="FX53">
        <v>74</v>
      </c>
      <c r="FY53">
        <v>36</v>
      </c>
      <c r="GA53" t="s">
        <v>3</v>
      </c>
      <c r="GD53">
        <v>1</v>
      </c>
      <c r="GF53">
        <v>-1569124992</v>
      </c>
      <c r="GG53">
        <v>2</v>
      </c>
      <c r="GH53">
        <v>1</v>
      </c>
      <c r="GI53">
        <v>4</v>
      </c>
      <c r="GJ53">
        <v>0</v>
      </c>
      <c r="GK53">
        <v>0</v>
      </c>
      <c r="GL53">
        <f t="shared" si="53"/>
        <v>0</v>
      </c>
      <c r="GM53">
        <f t="shared" si="54"/>
        <v>1512079.38</v>
      </c>
      <c r="GN53">
        <f t="shared" si="55"/>
        <v>0</v>
      </c>
      <c r="GO53">
        <f t="shared" si="56"/>
        <v>0</v>
      </c>
      <c r="GP53">
        <f t="shared" si="57"/>
        <v>1512079.38</v>
      </c>
      <c r="GR53">
        <v>0</v>
      </c>
      <c r="GS53">
        <v>3</v>
      </c>
      <c r="GT53">
        <v>0</v>
      </c>
      <c r="GU53" t="s">
        <v>3</v>
      </c>
      <c r="GV53">
        <f t="shared" si="58"/>
        <v>0</v>
      </c>
      <c r="GW53">
        <v>1</v>
      </c>
      <c r="GX53">
        <f t="shared" si="59"/>
        <v>0</v>
      </c>
      <c r="HA53">
        <v>0</v>
      </c>
      <c r="HB53">
        <v>0</v>
      </c>
      <c r="HC53">
        <f t="shared" si="60"/>
        <v>0</v>
      </c>
      <c r="HE53" t="s">
        <v>3</v>
      </c>
      <c r="HF53" t="s">
        <v>3</v>
      </c>
      <c r="HM53" t="s">
        <v>3</v>
      </c>
      <c r="HN53" t="s">
        <v>27</v>
      </c>
      <c r="HO53" t="s">
        <v>28</v>
      </c>
      <c r="HP53" t="s">
        <v>23</v>
      </c>
      <c r="HQ53" t="s">
        <v>23</v>
      </c>
      <c r="IK53">
        <v>0</v>
      </c>
    </row>
    <row r="54" spans="1:245" x14ac:dyDescent="0.2">
      <c r="A54">
        <v>17</v>
      </c>
      <c r="B54">
        <v>1</v>
      </c>
      <c r="C54">
        <f>ROW(SmtRes!A53)</f>
        <v>53</v>
      </c>
      <c r="D54">
        <f>ROW(EtalonRes!A53)</f>
        <v>53</v>
      </c>
      <c r="E54" t="s">
        <v>131</v>
      </c>
      <c r="F54" t="s">
        <v>132</v>
      </c>
      <c r="G54" t="s">
        <v>133</v>
      </c>
      <c r="H54" t="s">
        <v>76</v>
      </c>
      <c r="I54">
        <v>3</v>
      </c>
      <c r="J54">
        <v>0</v>
      </c>
      <c r="K54">
        <v>3</v>
      </c>
      <c r="O54">
        <f t="shared" si="21"/>
        <v>128815.91</v>
      </c>
      <c r="P54">
        <f t="shared" si="22"/>
        <v>0</v>
      </c>
      <c r="Q54">
        <f t="shared" si="23"/>
        <v>0</v>
      </c>
      <c r="R54">
        <f t="shared" si="24"/>
        <v>0</v>
      </c>
      <c r="S54">
        <f t="shared" si="25"/>
        <v>128815.91</v>
      </c>
      <c r="T54">
        <f t="shared" si="26"/>
        <v>0</v>
      </c>
      <c r="U54">
        <f t="shared" si="27"/>
        <v>176.904</v>
      </c>
      <c r="V54">
        <f t="shared" si="28"/>
        <v>0</v>
      </c>
      <c r="W54">
        <f t="shared" si="29"/>
        <v>0</v>
      </c>
      <c r="X54">
        <f t="shared" si="30"/>
        <v>95323.77</v>
      </c>
      <c r="Y54">
        <f t="shared" si="31"/>
        <v>46373.73</v>
      </c>
      <c r="AA54">
        <v>50209403</v>
      </c>
      <c r="AB54">
        <f t="shared" si="32"/>
        <v>830.85599999999999</v>
      </c>
      <c r="AC54">
        <f t="shared" si="33"/>
        <v>0</v>
      </c>
      <c r="AD54">
        <f t="shared" si="34"/>
        <v>0</v>
      </c>
      <c r="AE54">
        <f t="shared" si="35"/>
        <v>0</v>
      </c>
      <c r="AF54">
        <f t="shared" si="36"/>
        <v>830.85599999999999</v>
      </c>
      <c r="AG54">
        <f t="shared" si="37"/>
        <v>0</v>
      </c>
      <c r="AH54">
        <f t="shared" si="38"/>
        <v>58.968000000000004</v>
      </c>
      <c r="AI54">
        <f t="shared" si="39"/>
        <v>0</v>
      </c>
      <c r="AJ54">
        <f t="shared" si="40"/>
        <v>0</v>
      </c>
      <c r="AK54">
        <v>639.12</v>
      </c>
      <c r="AL54">
        <v>0</v>
      </c>
      <c r="AM54">
        <v>0</v>
      </c>
      <c r="AN54">
        <v>0</v>
      </c>
      <c r="AO54">
        <v>639.12</v>
      </c>
      <c r="AP54">
        <v>0</v>
      </c>
      <c r="AQ54">
        <v>45.36</v>
      </c>
      <c r="AR54">
        <v>0</v>
      </c>
      <c r="AS54">
        <v>0</v>
      </c>
      <c r="AT54">
        <v>74</v>
      </c>
      <c r="AU54">
        <v>36</v>
      </c>
      <c r="AV54">
        <v>1</v>
      </c>
      <c r="AW54">
        <v>1</v>
      </c>
      <c r="AZ54">
        <v>1</v>
      </c>
      <c r="BA54">
        <v>51.68</v>
      </c>
      <c r="BB54">
        <v>1</v>
      </c>
      <c r="BC54">
        <v>1</v>
      </c>
      <c r="BD54" t="s">
        <v>3</v>
      </c>
      <c r="BE54" t="s">
        <v>3</v>
      </c>
      <c r="BF54" t="s">
        <v>3</v>
      </c>
      <c r="BG54" t="s">
        <v>3</v>
      </c>
      <c r="BH54">
        <v>0</v>
      </c>
      <c r="BI54">
        <v>4</v>
      </c>
      <c r="BJ54" t="s">
        <v>134</v>
      </c>
      <c r="BM54">
        <v>200001</v>
      </c>
      <c r="BN54">
        <v>0</v>
      </c>
      <c r="BO54" t="s">
        <v>3</v>
      </c>
      <c r="BP54">
        <v>0</v>
      </c>
      <c r="BQ54">
        <v>4</v>
      </c>
      <c r="BR54">
        <v>0</v>
      </c>
      <c r="BS54">
        <v>1</v>
      </c>
      <c r="BT54">
        <v>1</v>
      </c>
      <c r="BU54">
        <v>1</v>
      </c>
      <c r="BV54">
        <v>1</v>
      </c>
      <c r="BW54">
        <v>1</v>
      </c>
      <c r="BX54">
        <v>1</v>
      </c>
      <c r="BY54" t="s">
        <v>3</v>
      </c>
      <c r="BZ54">
        <v>74</v>
      </c>
      <c r="CA54">
        <v>36</v>
      </c>
      <c r="CB54" t="s">
        <v>3</v>
      </c>
      <c r="CE54">
        <v>0</v>
      </c>
      <c r="CF54">
        <v>0</v>
      </c>
      <c r="CG54">
        <v>0</v>
      </c>
      <c r="CM54">
        <v>0</v>
      </c>
      <c r="CN54" t="s">
        <v>367</v>
      </c>
      <c r="CO54">
        <v>0</v>
      </c>
      <c r="CP54">
        <f t="shared" si="41"/>
        <v>128815.91</v>
      </c>
      <c r="CQ54">
        <f t="shared" si="42"/>
        <v>0</v>
      </c>
      <c r="CR54">
        <f t="shared" si="43"/>
        <v>0</v>
      </c>
      <c r="CS54">
        <f t="shared" si="44"/>
        <v>0</v>
      </c>
      <c r="CT54">
        <f t="shared" si="45"/>
        <v>42938.638079999997</v>
      </c>
      <c r="CU54">
        <f t="shared" si="46"/>
        <v>0</v>
      </c>
      <c r="CV54">
        <f t="shared" si="47"/>
        <v>58.968000000000004</v>
      </c>
      <c r="CW54">
        <f t="shared" si="48"/>
        <v>0</v>
      </c>
      <c r="CX54">
        <f t="shared" si="49"/>
        <v>0</v>
      </c>
      <c r="CY54">
        <f t="shared" si="50"/>
        <v>95323.773400000005</v>
      </c>
      <c r="CZ54">
        <f t="shared" si="51"/>
        <v>46373.727599999998</v>
      </c>
      <c r="DB54">
        <v>27</v>
      </c>
      <c r="DC54" t="s">
        <v>3</v>
      </c>
      <c r="DD54" t="s">
        <v>3</v>
      </c>
      <c r="DE54" t="s">
        <v>22</v>
      </c>
      <c r="DF54" t="s">
        <v>22</v>
      </c>
      <c r="DG54" t="s">
        <v>22</v>
      </c>
      <c r="DH54" t="s">
        <v>3</v>
      </c>
      <c r="DI54" t="s">
        <v>22</v>
      </c>
      <c r="DJ54" t="s">
        <v>22</v>
      </c>
      <c r="DK54" t="s">
        <v>3</v>
      </c>
      <c r="DL54" t="s">
        <v>3</v>
      </c>
      <c r="DM54" t="s">
        <v>3</v>
      </c>
      <c r="DN54">
        <v>0</v>
      </c>
      <c r="DO54">
        <v>0</v>
      </c>
      <c r="DP54">
        <v>1</v>
      </c>
      <c r="DQ54">
        <v>1</v>
      </c>
      <c r="DU54">
        <v>1013</v>
      </c>
      <c r="DV54" t="s">
        <v>76</v>
      </c>
      <c r="DW54" t="s">
        <v>76</v>
      </c>
      <c r="DX54">
        <v>1</v>
      </c>
      <c r="DZ54" t="s">
        <v>3</v>
      </c>
      <c r="EA54" t="s">
        <v>3</v>
      </c>
      <c r="EB54" t="s">
        <v>3</v>
      </c>
      <c r="EC54" t="s">
        <v>3</v>
      </c>
      <c r="EE54">
        <v>48237344</v>
      </c>
      <c r="EF54">
        <v>4</v>
      </c>
      <c r="EG54" t="s">
        <v>23</v>
      </c>
      <c r="EH54">
        <v>83</v>
      </c>
      <c r="EI54" t="s">
        <v>23</v>
      </c>
      <c r="EJ54">
        <v>4</v>
      </c>
      <c r="EK54">
        <v>200001</v>
      </c>
      <c r="EL54" t="s">
        <v>24</v>
      </c>
      <c r="EM54" t="s">
        <v>25</v>
      </c>
      <c r="EO54" t="s">
        <v>26</v>
      </c>
      <c r="EQ54">
        <v>0</v>
      </c>
      <c r="ER54">
        <v>639.12</v>
      </c>
      <c r="ES54">
        <v>0</v>
      </c>
      <c r="ET54">
        <v>0</v>
      </c>
      <c r="EU54">
        <v>0</v>
      </c>
      <c r="EV54">
        <v>639.12</v>
      </c>
      <c r="EW54">
        <v>45.36</v>
      </c>
      <c r="EX54">
        <v>0</v>
      </c>
      <c r="EY54">
        <v>0</v>
      </c>
      <c r="FQ54">
        <v>0</v>
      </c>
      <c r="FR54">
        <f t="shared" si="52"/>
        <v>0</v>
      </c>
      <c r="FS54">
        <v>0</v>
      </c>
      <c r="FX54">
        <v>74</v>
      </c>
      <c r="FY54">
        <v>36</v>
      </c>
      <c r="GA54" t="s">
        <v>3</v>
      </c>
      <c r="GD54">
        <v>1</v>
      </c>
      <c r="GF54">
        <v>556664321</v>
      </c>
      <c r="GG54">
        <v>2</v>
      </c>
      <c r="GH54">
        <v>1</v>
      </c>
      <c r="GI54">
        <v>4</v>
      </c>
      <c r="GJ54">
        <v>0</v>
      </c>
      <c r="GK54">
        <v>0</v>
      </c>
      <c r="GL54">
        <f t="shared" si="53"/>
        <v>0</v>
      </c>
      <c r="GM54">
        <f t="shared" si="54"/>
        <v>270513.40999999997</v>
      </c>
      <c r="GN54">
        <f t="shared" si="55"/>
        <v>0</v>
      </c>
      <c r="GO54">
        <f t="shared" si="56"/>
        <v>0</v>
      </c>
      <c r="GP54">
        <f t="shared" si="57"/>
        <v>270513.40999999997</v>
      </c>
      <c r="GR54">
        <v>0</v>
      </c>
      <c r="GS54">
        <v>3</v>
      </c>
      <c r="GT54">
        <v>0</v>
      </c>
      <c r="GU54" t="s">
        <v>3</v>
      </c>
      <c r="GV54">
        <f t="shared" si="58"/>
        <v>0</v>
      </c>
      <c r="GW54">
        <v>1</v>
      </c>
      <c r="GX54">
        <f t="shared" si="59"/>
        <v>0</v>
      </c>
      <c r="HA54">
        <v>0</v>
      </c>
      <c r="HB54">
        <v>0</v>
      </c>
      <c r="HC54">
        <f t="shared" si="60"/>
        <v>0</v>
      </c>
      <c r="HE54" t="s">
        <v>3</v>
      </c>
      <c r="HF54" t="s">
        <v>3</v>
      </c>
      <c r="HM54" t="s">
        <v>3</v>
      </c>
      <c r="HN54" t="s">
        <v>27</v>
      </c>
      <c r="HO54" t="s">
        <v>28</v>
      </c>
      <c r="HP54" t="s">
        <v>23</v>
      </c>
      <c r="HQ54" t="s">
        <v>23</v>
      </c>
      <c r="IK54">
        <v>0</v>
      </c>
    </row>
    <row r="55" spans="1:245" x14ac:dyDescent="0.2">
      <c r="A55">
        <v>17</v>
      </c>
      <c r="B55">
        <v>1</v>
      </c>
      <c r="C55">
        <f>ROW(SmtRes!A55)</f>
        <v>55</v>
      </c>
      <c r="D55">
        <f>ROW(EtalonRes!A55)</f>
        <v>55</v>
      </c>
      <c r="E55" t="s">
        <v>135</v>
      </c>
      <c r="F55" t="s">
        <v>136</v>
      </c>
      <c r="G55" t="s">
        <v>137</v>
      </c>
      <c r="H55" t="s">
        <v>54</v>
      </c>
      <c r="I55">
        <v>28</v>
      </c>
      <c r="J55">
        <v>0</v>
      </c>
      <c r="K55">
        <v>28</v>
      </c>
      <c r="O55">
        <f t="shared" si="21"/>
        <v>56246.44</v>
      </c>
      <c r="P55">
        <f t="shared" si="22"/>
        <v>0</v>
      </c>
      <c r="Q55">
        <f t="shared" si="23"/>
        <v>0</v>
      </c>
      <c r="R55">
        <f t="shared" si="24"/>
        <v>0</v>
      </c>
      <c r="S55">
        <f t="shared" si="25"/>
        <v>56246.44</v>
      </c>
      <c r="T55">
        <f t="shared" si="26"/>
        <v>0</v>
      </c>
      <c r="U55">
        <f t="shared" si="27"/>
        <v>88.451999999999998</v>
      </c>
      <c r="V55">
        <f t="shared" si="28"/>
        <v>0</v>
      </c>
      <c r="W55">
        <f t="shared" si="29"/>
        <v>0</v>
      </c>
      <c r="X55">
        <f t="shared" si="30"/>
        <v>41622.370000000003</v>
      </c>
      <c r="Y55">
        <f t="shared" si="31"/>
        <v>20248.72</v>
      </c>
      <c r="AA55">
        <v>50209403</v>
      </c>
      <c r="AB55">
        <f t="shared" si="32"/>
        <v>38.869999999999997</v>
      </c>
      <c r="AC55">
        <f t="shared" si="33"/>
        <v>0</v>
      </c>
      <c r="AD55">
        <f t="shared" si="34"/>
        <v>0</v>
      </c>
      <c r="AE55">
        <f t="shared" si="35"/>
        <v>0</v>
      </c>
      <c r="AF55">
        <f t="shared" si="36"/>
        <v>38.869999999999997</v>
      </c>
      <c r="AG55">
        <f t="shared" si="37"/>
        <v>0</v>
      </c>
      <c r="AH55">
        <f t="shared" si="38"/>
        <v>3.1590000000000003</v>
      </c>
      <c r="AI55">
        <f t="shared" si="39"/>
        <v>0</v>
      </c>
      <c r="AJ55">
        <f t="shared" si="40"/>
        <v>0</v>
      </c>
      <c r="AK55">
        <v>29.9</v>
      </c>
      <c r="AL55">
        <v>0</v>
      </c>
      <c r="AM55">
        <v>0</v>
      </c>
      <c r="AN55">
        <v>0</v>
      </c>
      <c r="AO55">
        <v>29.9</v>
      </c>
      <c r="AP55">
        <v>0</v>
      </c>
      <c r="AQ55">
        <v>2.4300000000000002</v>
      </c>
      <c r="AR55">
        <v>0</v>
      </c>
      <c r="AS55">
        <v>0</v>
      </c>
      <c r="AT55">
        <v>74</v>
      </c>
      <c r="AU55">
        <v>36</v>
      </c>
      <c r="AV55">
        <v>1</v>
      </c>
      <c r="AW55">
        <v>1</v>
      </c>
      <c r="AZ55">
        <v>1</v>
      </c>
      <c r="BA55">
        <v>51.68</v>
      </c>
      <c r="BB55">
        <v>1</v>
      </c>
      <c r="BC55">
        <v>1</v>
      </c>
      <c r="BD55" t="s">
        <v>3</v>
      </c>
      <c r="BE55" t="s">
        <v>3</v>
      </c>
      <c r="BF55" t="s">
        <v>3</v>
      </c>
      <c r="BG55" t="s">
        <v>3</v>
      </c>
      <c r="BH55">
        <v>0</v>
      </c>
      <c r="BI55">
        <v>4</v>
      </c>
      <c r="BJ55" t="s">
        <v>138</v>
      </c>
      <c r="BM55">
        <v>200001</v>
      </c>
      <c r="BN55">
        <v>0</v>
      </c>
      <c r="BO55" t="s">
        <v>3</v>
      </c>
      <c r="BP55">
        <v>0</v>
      </c>
      <c r="BQ55">
        <v>4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1</v>
      </c>
      <c r="BX55">
        <v>1</v>
      </c>
      <c r="BY55" t="s">
        <v>3</v>
      </c>
      <c r="BZ55">
        <v>74</v>
      </c>
      <c r="CA55">
        <v>36</v>
      </c>
      <c r="CB55" t="s">
        <v>3</v>
      </c>
      <c r="CE55">
        <v>0</v>
      </c>
      <c r="CF55">
        <v>0</v>
      </c>
      <c r="CG55">
        <v>0</v>
      </c>
      <c r="CM55">
        <v>0</v>
      </c>
      <c r="CN55" t="s">
        <v>367</v>
      </c>
      <c r="CO55">
        <v>0</v>
      </c>
      <c r="CP55">
        <f t="shared" si="41"/>
        <v>56246.44</v>
      </c>
      <c r="CQ55">
        <f t="shared" si="42"/>
        <v>0</v>
      </c>
      <c r="CR55">
        <f t="shared" si="43"/>
        <v>0</v>
      </c>
      <c r="CS55">
        <f t="shared" si="44"/>
        <v>0</v>
      </c>
      <c r="CT55">
        <f t="shared" si="45"/>
        <v>2008.8015999999998</v>
      </c>
      <c r="CU55">
        <f t="shared" si="46"/>
        <v>0</v>
      </c>
      <c r="CV55">
        <f t="shared" si="47"/>
        <v>3.1590000000000003</v>
      </c>
      <c r="CW55">
        <f t="shared" si="48"/>
        <v>0</v>
      </c>
      <c r="CX55">
        <f t="shared" si="49"/>
        <v>0</v>
      </c>
      <c r="CY55">
        <f t="shared" si="50"/>
        <v>41622.365599999997</v>
      </c>
      <c r="CZ55">
        <f t="shared" si="51"/>
        <v>20248.718400000002</v>
      </c>
      <c r="DB55">
        <v>28</v>
      </c>
      <c r="DC55" t="s">
        <v>3</v>
      </c>
      <c r="DD55" t="s">
        <v>3</v>
      </c>
      <c r="DE55" t="s">
        <v>22</v>
      </c>
      <c r="DF55" t="s">
        <v>22</v>
      </c>
      <c r="DG55" t="s">
        <v>22</v>
      </c>
      <c r="DH55" t="s">
        <v>3</v>
      </c>
      <c r="DI55" t="s">
        <v>22</v>
      </c>
      <c r="DJ55" t="s">
        <v>22</v>
      </c>
      <c r="DK55" t="s">
        <v>3</v>
      </c>
      <c r="DL55" t="s">
        <v>3</v>
      </c>
      <c r="DM55" t="s">
        <v>3</v>
      </c>
      <c r="DN55">
        <v>0</v>
      </c>
      <c r="DO55">
        <v>0</v>
      </c>
      <c r="DP55">
        <v>1</v>
      </c>
      <c r="DQ55">
        <v>1</v>
      </c>
      <c r="DU55">
        <v>1013</v>
      </c>
      <c r="DV55" t="s">
        <v>54</v>
      </c>
      <c r="DW55" t="s">
        <v>54</v>
      </c>
      <c r="DX55">
        <v>1</v>
      </c>
      <c r="DZ55" t="s">
        <v>3</v>
      </c>
      <c r="EA55" t="s">
        <v>3</v>
      </c>
      <c r="EB55" t="s">
        <v>3</v>
      </c>
      <c r="EC55" t="s">
        <v>3</v>
      </c>
      <c r="EE55">
        <v>48237344</v>
      </c>
      <c r="EF55">
        <v>4</v>
      </c>
      <c r="EG55" t="s">
        <v>23</v>
      </c>
      <c r="EH55">
        <v>83</v>
      </c>
      <c r="EI55" t="s">
        <v>23</v>
      </c>
      <c r="EJ55">
        <v>4</v>
      </c>
      <c r="EK55">
        <v>200001</v>
      </c>
      <c r="EL55" t="s">
        <v>24</v>
      </c>
      <c r="EM55" t="s">
        <v>25</v>
      </c>
      <c r="EO55" t="s">
        <v>26</v>
      </c>
      <c r="EQ55">
        <v>0</v>
      </c>
      <c r="ER55">
        <v>29.9</v>
      </c>
      <c r="ES55">
        <v>0</v>
      </c>
      <c r="ET55">
        <v>0</v>
      </c>
      <c r="EU55">
        <v>0</v>
      </c>
      <c r="EV55">
        <v>29.9</v>
      </c>
      <c r="EW55">
        <v>2.4300000000000002</v>
      </c>
      <c r="EX55">
        <v>0</v>
      </c>
      <c r="EY55">
        <v>0</v>
      </c>
      <c r="FQ55">
        <v>0</v>
      </c>
      <c r="FR55">
        <f t="shared" si="52"/>
        <v>0</v>
      </c>
      <c r="FS55">
        <v>0</v>
      </c>
      <c r="FX55">
        <v>74</v>
      </c>
      <c r="FY55">
        <v>36</v>
      </c>
      <c r="GA55" t="s">
        <v>3</v>
      </c>
      <c r="GD55">
        <v>1</v>
      </c>
      <c r="GF55">
        <v>-466301215</v>
      </c>
      <c r="GG55">
        <v>2</v>
      </c>
      <c r="GH55">
        <v>1</v>
      </c>
      <c r="GI55">
        <v>4</v>
      </c>
      <c r="GJ55">
        <v>0</v>
      </c>
      <c r="GK55">
        <v>0</v>
      </c>
      <c r="GL55">
        <f t="shared" si="53"/>
        <v>0</v>
      </c>
      <c r="GM55">
        <f t="shared" si="54"/>
        <v>118117.53</v>
      </c>
      <c r="GN55">
        <f t="shared" si="55"/>
        <v>0</v>
      </c>
      <c r="GO55">
        <f t="shared" si="56"/>
        <v>0</v>
      </c>
      <c r="GP55">
        <f t="shared" si="57"/>
        <v>118117.53</v>
      </c>
      <c r="GR55">
        <v>0</v>
      </c>
      <c r="GS55">
        <v>3</v>
      </c>
      <c r="GT55">
        <v>0</v>
      </c>
      <c r="GU55" t="s">
        <v>3</v>
      </c>
      <c r="GV55">
        <f t="shared" si="58"/>
        <v>0</v>
      </c>
      <c r="GW55">
        <v>1</v>
      </c>
      <c r="GX55">
        <f t="shared" si="59"/>
        <v>0</v>
      </c>
      <c r="HA55">
        <v>0</v>
      </c>
      <c r="HB55">
        <v>0</v>
      </c>
      <c r="HC55">
        <f t="shared" si="60"/>
        <v>0</v>
      </c>
      <c r="HE55" t="s">
        <v>3</v>
      </c>
      <c r="HF55" t="s">
        <v>3</v>
      </c>
      <c r="HM55" t="s">
        <v>3</v>
      </c>
      <c r="HN55" t="s">
        <v>27</v>
      </c>
      <c r="HO55" t="s">
        <v>28</v>
      </c>
      <c r="HP55" t="s">
        <v>23</v>
      </c>
      <c r="HQ55" t="s">
        <v>23</v>
      </c>
      <c r="IK55">
        <v>0</v>
      </c>
    </row>
    <row r="56" spans="1:245" x14ac:dyDescent="0.2">
      <c r="A56">
        <v>17</v>
      </c>
      <c r="B56">
        <v>1</v>
      </c>
      <c r="C56">
        <f>ROW(SmtRes!A57)</f>
        <v>57</v>
      </c>
      <c r="D56">
        <f>ROW(EtalonRes!A57)</f>
        <v>57</v>
      </c>
      <c r="E56" t="s">
        <v>139</v>
      </c>
      <c r="F56" t="s">
        <v>140</v>
      </c>
      <c r="G56" t="s">
        <v>141</v>
      </c>
      <c r="H56" t="s">
        <v>101</v>
      </c>
      <c r="I56">
        <v>54</v>
      </c>
      <c r="J56">
        <v>0</v>
      </c>
      <c r="K56">
        <v>54</v>
      </c>
      <c r="O56">
        <f t="shared" si="21"/>
        <v>38093.33</v>
      </c>
      <c r="P56">
        <f t="shared" si="22"/>
        <v>0</v>
      </c>
      <c r="Q56">
        <f t="shared" si="23"/>
        <v>0</v>
      </c>
      <c r="R56">
        <f t="shared" si="24"/>
        <v>0</v>
      </c>
      <c r="S56">
        <f t="shared" si="25"/>
        <v>38093.33</v>
      </c>
      <c r="T56">
        <f t="shared" si="26"/>
        <v>0</v>
      </c>
      <c r="U56">
        <f t="shared" si="27"/>
        <v>57.564</v>
      </c>
      <c r="V56">
        <f t="shared" si="28"/>
        <v>0</v>
      </c>
      <c r="W56">
        <f t="shared" si="29"/>
        <v>0</v>
      </c>
      <c r="X56">
        <f t="shared" si="30"/>
        <v>28189.06</v>
      </c>
      <c r="Y56">
        <f t="shared" si="31"/>
        <v>13713.6</v>
      </c>
      <c r="AA56">
        <v>50209403</v>
      </c>
      <c r="AB56">
        <f t="shared" si="32"/>
        <v>13.65</v>
      </c>
      <c r="AC56">
        <f t="shared" si="33"/>
        <v>0</v>
      </c>
      <c r="AD56">
        <f t="shared" si="34"/>
        <v>0</v>
      </c>
      <c r="AE56">
        <f t="shared" si="35"/>
        <v>0</v>
      </c>
      <c r="AF56">
        <f t="shared" si="36"/>
        <v>13.65</v>
      </c>
      <c r="AG56">
        <f t="shared" si="37"/>
        <v>0</v>
      </c>
      <c r="AH56">
        <f t="shared" si="38"/>
        <v>1.0660000000000001</v>
      </c>
      <c r="AI56">
        <f t="shared" si="39"/>
        <v>0</v>
      </c>
      <c r="AJ56">
        <f t="shared" si="40"/>
        <v>0</v>
      </c>
      <c r="AK56">
        <v>10.5</v>
      </c>
      <c r="AL56">
        <v>0</v>
      </c>
      <c r="AM56">
        <v>0</v>
      </c>
      <c r="AN56">
        <v>0</v>
      </c>
      <c r="AO56">
        <v>10.5</v>
      </c>
      <c r="AP56">
        <v>0</v>
      </c>
      <c r="AQ56">
        <v>0.82</v>
      </c>
      <c r="AR56">
        <v>0</v>
      </c>
      <c r="AS56">
        <v>0</v>
      </c>
      <c r="AT56">
        <v>74</v>
      </c>
      <c r="AU56">
        <v>36</v>
      </c>
      <c r="AV56">
        <v>1</v>
      </c>
      <c r="AW56">
        <v>1</v>
      </c>
      <c r="AZ56">
        <v>1</v>
      </c>
      <c r="BA56">
        <v>51.68</v>
      </c>
      <c r="BB56">
        <v>1</v>
      </c>
      <c r="BC56">
        <v>1</v>
      </c>
      <c r="BD56" t="s">
        <v>3</v>
      </c>
      <c r="BE56" t="s">
        <v>3</v>
      </c>
      <c r="BF56" t="s">
        <v>3</v>
      </c>
      <c r="BG56" t="s">
        <v>3</v>
      </c>
      <c r="BH56">
        <v>0</v>
      </c>
      <c r="BI56">
        <v>4</v>
      </c>
      <c r="BJ56" t="s">
        <v>142</v>
      </c>
      <c r="BM56">
        <v>200001</v>
      </c>
      <c r="BN56">
        <v>0</v>
      </c>
      <c r="BO56" t="s">
        <v>3</v>
      </c>
      <c r="BP56">
        <v>0</v>
      </c>
      <c r="BQ56">
        <v>4</v>
      </c>
      <c r="BR56">
        <v>0</v>
      </c>
      <c r="BS56">
        <v>1</v>
      </c>
      <c r="BT56">
        <v>1</v>
      </c>
      <c r="BU56">
        <v>1</v>
      </c>
      <c r="BV56">
        <v>1</v>
      </c>
      <c r="BW56">
        <v>1</v>
      </c>
      <c r="BX56">
        <v>1</v>
      </c>
      <c r="BY56" t="s">
        <v>3</v>
      </c>
      <c r="BZ56">
        <v>74</v>
      </c>
      <c r="CA56">
        <v>36</v>
      </c>
      <c r="CB56" t="s">
        <v>3</v>
      </c>
      <c r="CE56">
        <v>0</v>
      </c>
      <c r="CF56">
        <v>0</v>
      </c>
      <c r="CG56">
        <v>0</v>
      </c>
      <c r="CM56">
        <v>0</v>
      </c>
      <c r="CN56" t="s">
        <v>367</v>
      </c>
      <c r="CO56">
        <v>0</v>
      </c>
      <c r="CP56">
        <f t="shared" si="41"/>
        <v>38093.33</v>
      </c>
      <c r="CQ56">
        <f t="shared" si="42"/>
        <v>0</v>
      </c>
      <c r="CR56">
        <f t="shared" si="43"/>
        <v>0</v>
      </c>
      <c r="CS56">
        <f t="shared" si="44"/>
        <v>0</v>
      </c>
      <c r="CT56">
        <f t="shared" si="45"/>
        <v>705.43200000000002</v>
      </c>
      <c r="CU56">
        <f t="shared" si="46"/>
        <v>0</v>
      </c>
      <c r="CV56">
        <f t="shared" si="47"/>
        <v>1.0660000000000001</v>
      </c>
      <c r="CW56">
        <f t="shared" si="48"/>
        <v>0</v>
      </c>
      <c r="CX56">
        <f t="shared" si="49"/>
        <v>0</v>
      </c>
      <c r="CY56">
        <f t="shared" si="50"/>
        <v>28189.064200000001</v>
      </c>
      <c r="CZ56">
        <f t="shared" si="51"/>
        <v>13713.598800000002</v>
      </c>
      <c r="DB56">
        <v>29</v>
      </c>
      <c r="DC56" t="s">
        <v>3</v>
      </c>
      <c r="DD56" t="s">
        <v>3</v>
      </c>
      <c r="DE56" t="s">
        <v>22</v>
      </c>
      <c r="DF56" t="s">
        <v>22</v>
      </c>
      <c r="DG56" t="s">
        <v>22</v>
      </c>
      <c r="DH56" t="s">
        <v>3</v>
      </c>
      <c r="DI56" t="s">
        <v>22</v>
      </c>
      <c r="DJ56" t="s">
        <v>22</v>
      </c>
      <c r="DK56" t="s">
        <v>3</v>
      </c>
      <c r="DL56" t="s">
        <v>3</v>
      </c>
      <c r="DM56" t="s">
        <v>3</v>
      </c>
      <c r="DN56">
        <v>0</v>
      </c>
      <c r="DO56">
        <v>0</v>
      </c>
      <c r="DP56">
        <v>1</v>
      </c>
      <c r="DQ56">
        <v>1</v>
      </c>
      <c r="DU56">
        <v>1013</v>
      </c>
      <c r="DV56" t="s">
        <v>101</v>
      </c>
      <c r="DW56" t="s">
        <v>101</v>
      </c>
      <c r="DX56">
        <v>1</v>
      </c>
      <c r="DZ56" t="s">
        <v>3</v>
      </c>
      <c r="EA56" t="s">
        <v>3</v>
      </c>
      <c r="EB56" t="s">
        <v>3</v>
      </c>
      <c r="EC56" t="s">
        <v>3</v>
      </c>
      <c r="EE56">
        <v>48237344</v>
      </c>
      <c r="EF56">
        <v>4</v>
      </c>
      <c r="EG56" t="s">
        <v>23</v>
      </c>
      <c r="EH56">
        <v>83</v>
      </c>
      <c r="EI56" t="s">
        <v>23</v>
      </c>
      <c r="EJ56">
        <v>4</v>
      </c>
      <c r="EK56">
        <v>200001</v>
      </c>
      <c r="EL56" t="s">
        <v>24</v>
      </c>
      <c r="EM56" t="s">
        <v>25</v>
      </c>
      <c r="EO56" t="s">
        <v>26</v>
      </c>
      <c r="EQ56">
        <v>0</v>
      </c>
      <c r="ER56">
        <v>10.5</v>
      </c>
      <c r="ES56">
        <v>0</v>
      </c>
      <c r="ET56">
        <v>0</v>
      </c>
      <c r="EU56">
        <v>0</v>
      </c>
      <c r="EV56">
        <v>10.5</v>
      </c>
      <c r="EW56">
        <v>0.82</v>
      </c>
      <c r="EX56">
        <v>0</v>
      </c>
      <c r="EY56">
        <v>0</v>
      </c>
      <c r="FQ56">
        <v>0</v>
      </c>
      <c r="FR56">
        <f t="shared" si="52"/>
        <v>0</v>
      </c>
      <c r="FS56">
        <v>0</v>
      </c>
      <c r="FX56">
        <v>74</v>
      </c>
      <c r="FY56">
        <v>36</v>
      </c>
      <c r="GA56" t="s">
        <v>3</v>
      </c>
      <c r="GD56">
        <v>1</v>
      </c>
      <c r="GF56">
        <v>-116854517</v>
      </c>
      <c r="GG56">
        <v>2</v>
      </c>
      <c r="GH56">
        <v>1</v>
      </c>
      <c r="GI56">
        <v>4</v>
      </c>
      <c r="GJ56">
        <v>0</v>
      </c>
      <c r="GK56">
        <v>0</v>
      </c>
      <c r="GL56">
        <f t="shared" si="53"/>
        <v>0</v>
      </c>
      <c r="GM56">
        <f t="shared" si="54"/>
        <v>79995.990000000005</v>
      </c>
      <c r="GN56">
        <f t="shared" si="55"/>
        <v>0</v>
      </c>
      <c r="GO56">
        <f t="shared" si="56"/>
        <v>0</v>
      </c>
      <c r="GP56">
        <f t="shared" si="57"/>
        <v>79995.990000000005</v>
      </c>
      <c r="GR56">
        <v>0</v>
      </c>
      <c r="GS56">
        <v>3</v>
      </c>
      <c r="GT56">
        <v>0</v>
      </c>
      <c r="GU56" t="s">
        <v>3</v>
      </c>
      <c r="GV56">
        <f t="shared" si="58"/>
        <v>0</v>
      </c>
      <c r="GW56">
        <v>1</v>
      </c>
      <c r="GX56">
        <f t="shared" si="59"/>
        <v>0</v>
      </c>
      <c r="HA56">
        <v>0</v>
      </c>
      <c r="HB56">
        <v>0</v>
      </c>
      <c r="HC56">
        <f t="shared" si="60"/>
        <v>0</v>
      </c>
      <c r="HE56" t="s">
        <v>3</v>
      </c>
      <c r="HF56" t="s">
        <v>3</v>
      </c>
      <c r="HM56" t="s">
        <v>3</v>
      </c>
      <c r="HN56" t="s">
        <v>27</v>
      </c>
      <c r="HO56" t="s">
        <v>28</v>
      </c>
      <c r="HP56" t="s">
        <v>23</v>
      </c>
      <c r="HQ56" t="s">
        <v>23</v>
      </c>
      <c r="IK56">
        <v>0</v>
      </c>
    </row>
    <row r="57" spans="1:245" x14ac:dyDescent="0.2">
      <c r="A57">
        <v>17</v>
      </c>
      <c r="B57">
        <v>1</v>
      </c>
      <c r="C57">
        <f>ROW(SmtRes!A59)</f>
        <v>59</v>
      </c>
      <c r="D57">
        <f>ROW(EtalonRes!A59)</f>
        <v>59</v>
      </c>
      <c r="E57" t="s">
        <v>143</v>
      </c>
      <c r="F57" t="s">
        <v>144</v>
      </c>
      <c r="G57" t="s">
        <v>145</v>
      </c>
      <c r="H57" t="s">
        <v>76</v>
      </c>
      <c r="I57">
        <v>17</v>
      </c>
      <c r="J57">
        <v>0</v>
      </c>
      <c r="K57">
        <v>17</v>
      </c>
      <c r="O57">
        <f t="shared" si="21"/>
        <v>197108.45</v>
      </c>
      <c r="P57">
        <f t="shared" si="22"/>
        <v>0</v>
      </c>
      <c r="Q57">
        <f t="shared" si="23"/>
        <v>0</v>
      </c>
      <c r="R57">
        <f t="shared" si="24"/>
        <v>0</v>
      </c>
      <c r="S57">
        <f t="shared" si="25"/>
        <v>197108.45</v>
      </c>
      <c r="T57">
        <f t="shared" si="26"/>
        <v>0</v>
      </c>
      <c r="U57">
        <f t="shared" si="27"/>
        <v>302.32799999999997</v>
      </c>
      <c r="V57">
        <f t="shared" si="28"/>
        <v>0</v>
      </c>
      <c r="W57">
        <f t="shared" si="29"/>
        <v>0</v>
      </c>
      <c r="X57">
        <f t="shared" si="30"/>
        <v>145860.25</v>
      </c>
      <c r="Y57">
        <f t="shared" si="31"/>
        <v>70959.039999999994</v>
      </c>
      <c r="AA57">
        <v>50209403</v>
      </c>
      <c r="AB57">
        <f t="shared" si="32"/>
        <v>224.35400000000001</v>
      </c>
      <c r="AC57">
        <f t="shared" si="33"/>
        <v>0</v>
      </c>
      <c r="AD57">
        <f t="shared" si="34"/>
        <v>0</v>
      </c>
      <c r="AE57">
        <f t="shared" si="35"/>
        <v>0</v>
      </c>
      <c r="AF57">
        <f t="shared" si="36"/>
        <v>224.35400000000001</v>
      </c>
      <c r="AG57">
        <f t="shared" si="37"/>
        <v>0</v>
      </c>
      <c r="AH57">
        <f t="shared" si="38"/>
        <v>17.783999999999999</v>
      </c>
      <c r="AI57">
        <f t="shared" si="39"/>
        <v>0</v>
      </c>
      <c r="AJ57">
        <f t="shared" si="40"/>
        <v>0</v>
      </c>
      <c r="AK57">
        <v>172.58</v>
      </c>
      <c r="AL57">
        <v>0</v>
      </c>
      <c r="AM57">
        <v>0</v>
      </c>
      <c r="AN57">
        <v>0</v>
      </c>
      <c r="AO57">
        <v>172.58</v>
      </c>
      <c r="AP57">
        <v>0</v>
      </c>
      <c r="AQ57">
        <v>13.68</v>
      </c>
      <c r="AR57">
        <v>0</v>
      </c>
      <c r="AS57">
        <v>0</v>
      </c>
      <c r="AT57">
        <v>74</v>
      </c>
      <c r="AU57">
        <v>36</v>
      </c>
      <c r="AV57">
        <v>1</v>
      </c>
      <c r="AW57">
        <v>1</v>
      </c>
      <c r="AZ57">
        <v>1</v>
      </c>
      <c r="BA57">
        <v>51.68</v>
      </c>
      <c r="BB57">
        <v>1</v>
      </c>
      <c r="BC57">
        <v>1</v>
      </c>
      <c r="BD57" t="s">
        <v>3</v>
      </c>
      <c r="BE57" t="s">
        <v>3</v>
      </c>
      <c r="BF57" t="s">
        <v>3</v>
      </c>
      <c r="BG57" t="s">
        <v>3</v>
      </c>
      <c r="BH57">
        <v>0</v>
      </c>
      <c r="BI57">
        <v>4</v>
      </c>
      <c r="BJ57" t="s">
        <v>146</v>
      </c>
      <c r="BM57">
        <v>200001</v>
      </c>
      <c r="BN57">
        <v>0</v>
      </c>
      <c r="BO57" t="s">
        <v>3</v>
      </c>
      <c r="BP57">
        <v>0</v>
      </c>
      <c r="BQ57">
        <v>4</v>
      </c>
      <c r="BR57">
        <v>0</v>
      </c>
      <c r="BS57">
        <v>1</v>
      </c>
      <c r="BT57">
        <v>1</v>
      </c>
      <c r="BU57">
        <v>1</v>
      </c>
      <c r="BV57">
        <v>1</v>
      </c>
      <c r="BW57">
        <v>1</v>
      </c>
      <c r="BX57">
        <v>1</v>
      </c>
      <c r="BY57" t="s">
        <v>3</v>
      </c>
      <c r="BZ57">
        <v>74</v>
      </c>
      <c r="CA57">
        <v>36</v>
      </c>
      <c r="CB57" t="s">
        <v>3</v>
      </c>
      <c r="CE57">
        <v>0</v>
      </c>
      <c r="CF57">
        <v>0</v>
      </c>
      <c r="CG57">
        <v>0</v>
      </c>
      <c r="CM57">
        <v>0</v>
      </c>
      <c r="CN57" t="s">
        <v>367</v>
      </c>
      <c r="CO57">
        <v>0</v>
      </c>
      <c r="CP57">
        <f t="shared" si="41"/>
        <v>197108.45</v>
      </c>
      <c r="CQ57">
        <f t="shared" si="42"/>
        <v>0</v>
      </c>
      <c r="CR57">
        <f t="shared" si="43"/>
        <v>0</v>
      </c>
      <c r="CS57">
        <f t="shared" si="44"/>
        <v>0</v>
      </c>
      <c r="CT57">
        <f t="shared" si="45"/>
        <v>11594.614720000001</v>
      </c>
      <c r="CU57">
        <f t="shared" si="46"/>
        <v>0</v>
      </c>
      <c r="CV57">
        <f t="shared" si="47"/>
        <v>17.783999999999999</v>
      </c>
      <c r="CW57">
        <f t="shared" si="48"/>
        <v>0</v>
      </c>
      <c r="CX57">
        <f t="shared" si="49"/>
        <v>0</v>
      </c>
      <c r="CY57">
        <f t="shared" si="50"/>
        <v>145860.253</v>
      </c>
      <c r="CZ57">
        <f t="shared" si="51"/>
        <v>70959.042000000001</v>
      </c>
      <c r="DB57">
        <v>30</v>
      </c>
      <c r="DC57" t="s">
        <v>3</v>
      </c>
      <c r="DD57" t="s">
        <v>3</v>
      </c>
      <c r="DE57" t="s">
        <v>22</v>
      </c>
      <c r="DF57" t="s">
        <v>22</v>
      </c>
      <c r="DG57" t="s">
        <v>22</v>
      </c>
      <c r="DH57" t="s">
        <v>3</v>
      </c>
      <c r="DI57" t="s">
        <v>22</v>
      </c>
      <c r="DJ57" t="s">
        <v>22</v>
      </c>
      <c r="DK57" t="s">
        <v>3</v>
      </c>
      <c r="DL57" t="s">
        <v>3</v>
      </c>
      <c r="DM57" t="s">
        <v>3</v>
      </c>
      <c r="DN57">
        <v>0</v>
      </c>
      <c r="DO57">
        <v>0</v>
      </c>
      <c r="DP57">
        <v>1</v>
      </c>
      <c r="DQ57">
        <v>1</v>
      </c>
      <c r="DU57">
        <v>1013</v>
      </c>
      <c r="DV57" t="s">
        <v>76</v>
      </c>
      <c r="DW57" t="s">
        <v>76</v>
      </c>
      <c r="DX57">
        <v>1</v>
      </c>
      <c r="DZ57" t="s">
        <v>3</v>
      </c>
      <c r="EA57" t="s">
        <v>3</v>
      </c>
      <c r="EB57" t="s">
        <v>3</v>
      </c>
      <c r="EC57" t="s">
        <v>3</v>
      </c>
      <c r="EE57">
        <v>48237344</v>
      </c>
      <c r="EF57">
        <v>4</v>
      </c>
      <c r="EG57" t="s">
        <v>23</v>
      </c>
      <c r="EH57">
        <v>83</v>
      </c>
      <c r="EI57" t="s">
        <v>23</v>
      </c>
      <c r="EJ57">
        <v>4</v>
      </c>
      <c r="EK57">
        <v>200001</v>
      </c>
      <c r="EL57" t="s">
        <v>24</v>
      </c>
      <c r="EM57" t="s">
        <v>25</v>
      </c>
      <c r="EO57" t="s">
        <v>26</v>
      </c>
      <c r="EQ57">
        <v>0</v>
      </c>
      <c r="ER57">
        <v>172.58</v>
      </c>
      <c r="ES57">
        <v>0</v>
      </c>
      <c r="ET57">
        <v>0</v>
      </c>
      <c r="EU57">
        <v>0</v>
      </c>
      <c r="EV57">
        <v>172.58</v>
      </c>
      <c r="EW57">
        <v>13.68</v>
      </c>
      <c r="EX57">
        <v>0</v>
      </c>
      <c r="EY57">
        <v>0</v>
      </c>
      <c r="FQ57">
        <v>0</v>
      </c>
      <c r="FR57">
        <f t="shared" si="52"/>
        <v>0</v>
      </c>
      <c r="FS57">
        <v>0</v>
      </c>
      <c r="FX57">
        <v>74</v>
      </c>
      <c r="FY57">
        <v>36</v>
      </c>
      <c r="GA57" t="s">
        <v>3</v>
      </c>
      <c r="GD57">
        <v>1</v>
      </c>
      <c r="GF57">
        <v>1774908565</v>
      </c>
      <c r="GG57">
        <v>2</v>
      </c>
      <c r="GH57">
        <v>1</v>
      </c>
      <c r="GI57">
        <v>4</v>
      </c>
      <c r="GJ57">
        <v>0</v>
      </c>
      <c r="GK57">
        <v>0</v>
      </c>
      <c r="GL57">
        <f t="shared" si="53"/>
        <v>0</v>
      </c>
      <c r="GM57">
        <f t="shared" si="54"/>
        <v>413927.74</v>
      </c>
      <c r="GN57">
        <f t="shared" si="55"/>
        <v>0</v>
      </c>
      <c r="GO57">
        <f t="shared" si="56"/>
        <v>0</v>
      </c>
      <c r="GP57">
        <f t="shared" si="57"/>
        <v>413927.74</v>
      </c>
      <c r="GR57">
        <v>0</v>
      </c>
      <c r="GS57">
        <v>3</v>
      </c>
      <c r="GT57">
        <v>0</v>
      </c>
      <c r="GU57" t="s">
        <v>3</v>
      </c>
      <c r="GV57">
        <f t="shared" si="58"/>
        <v>0</v>
      </c>
      <c r="GW57">
        <v>1</v>
      </c>
      <c r="GX57">
        <f t="shared" si="59"/>
        <v>0</v>
      </c>
      <c r="HA57">
        <v>0</v>
      </c>
      <c r="HB57">
        <v>0</v>
      </c>
      <c r="HC57">
        <f t="shared" si="60"/>
        <v>0</v>
      </c>
      <c r="HE57" t="s">
        <v>3</v>
      </c>
      <c r="HF57" t="s">
        <v>3</v>
      </c>
      <c r="HM57" t="s">
        <v>3</v>
      </c>
      <c r="HN57" t="s">
        <v>27</v>
      </c>
      <c r="HO57" t="s">
        <v>28</v>
      </c>
      <c r="HP57" t="s">
        <v>23</v>
      </c>
      <c r="HQ57" t="s">
        <v>23</v>
      </c>
      <c r="IK57">
        <v>0</v>
      </c>
    </row>
    <row r="58" spans="1:245" x14ac:dyDescent="0.2">
      <c r="A58">
        <v>17</v>
      </c>
      <c r="B58">
        <v>1</v>
      </c>
      <c r="C58">
        <f>ROW(SmtRes!A61)</f>
        <v>61</v>
      </c>
      <c r="D58">
        <f>ROW(EtalonRes!A61)</f>
        <v>61</v>
      </c>
      <c r="E58" t="s">
        <v>147</v>
      </c>
      <c r="F58" t="s">
        <v>148</v>
      </c>
      <c r="G58" t="s">
        <v>149</v>
      </c>
      <c r="H58" t="s">
        <v>54</v>
      </c>
      <c r="I58">
        <v>24</v>
      </c>
      <c r="J58">
        <v>0</v>
      </c>
      <c r="K58">
        <v>24</v>
      </c>
      <c r="O58">
        <f t="shared" si="21"/>
        <v>89827.7</v>
      </c>
      <c r="P58">
        <f t="shared" si="22"/>
        <v>0</v>
      </c>
      <c r="Q58">
        <f t="shared" si="23"/>
        <v>0</v>
      </c>
      <c r="R58">
        <f t="shared" si="24"/>
        <v>0</v>
      </c>
      <c r="S58">
        <f t="shared" si="25"/>
        <v>89827.7</v>
      </c>
      <c r="T58">
        <f t="shared" si="26"/>
        <v>0</v>
      </c>
      <c r="U58">
        <f t="shared" si="27"/>
        <v>151.63200000000001</v>
      </c>
      <c r="V58">
        <f t="shared" si="28"/>
        <v>0</v>
      </c>
      <c r="W58">
        <f t="shared" si="29"/>
        <v>0</v>
      </c>
      <c r="X58">
        <f t="shared" si="30"/>
        <v>66472.5</v>
      </c>
      <c r="Y58">
        <f t="shared" si="31"/>
        <v>32337.97</v>
      </c>
      <c r="AA58">
        <v>50209403</v>
      </c>
      <c r="AB58">
        <f t="shared" si="32"/>
        <v>72.423000000000002</v>
      </c>
      <c r="AC58">
        <f t="shared" si="33"/>
        <v>0</v>
      </c>
      <c r="AD58">
        <f t="shared" si="34"/>
        <v>0</v>
      </c>
      <c r="AE58">
        <f t="shared" si="35"/>
        <v>0</v>
      </c>
      <c r="AF58">
        <f t="shared" si="36"/>
        <v>72.423000000000002</v>
      </c>
      <c r="AG58">
        <f t="shared" si="37"/>
        <v>0</v>
      </c>
      <c r="AH58">
        <f t="shared" si="38"/>
        <v>6.3180000000000005</v>
      </c>
      <c r="AI58">
        <f t="shared" si="39"/>
        <v>0</v>
      </c>
      <c r="AJ58">
        <f t="shared" si="40"/>
        <v>0</v>
      </c>
      <c r="AK58">
        <v>55.71</v>
      </c>
      <c r="AL58">
        <v>0</v>
      </c>
      <c r="AM58">
        <v>0</v>
      </c>
      <c r="AN58">
        <v>0</v>
      </c>
      <c r="AO58">
        <v>55.71</v>
      </c>
      <c r="AP58">
        <v>0</v>
      </c>
      <c r="AQ58">
        <v>4.8600000000000003</v>
      </c>
      <c r="AR58">
        <v>0</v>
      </c>
      <c r="AS58">
        <v>0</v>
      </c>
      <c r="AT58">
        <v>74</v>
      </c>
      <c r="AU58">
        <v>36</v>
      </c>
      <c r="AV58">
        <v>1</v>
      </c>
      <c r="AW58">
        <v>1</v>
      </c>
      <c r="AZ58">
        <v>1</v>
      </c>
      <c r="BA58">
        <v>51.68</v>
      </c>
      <c r="BB58">
        <v>1</v>
      </c>
      <c r="BC58">
        <v>1</v>
      </c>
      <c r="BD58" t="s">
        <v>3</v>
      </c>
      <c r="BE58" t="s">
        <v>3</v>
      </c>
      <c r="BF58" t="s">
        <v>3</v>
      </c>
      <c r="BG58" t="s">
        <v>3</v>
      </c>
      <c r="BH58">
        <v>0</v>
      </c>
      <c r="BI58">
        <v>4</v>
      </c>
      <c r="BJ58" t="s">
        <v>150</v>
      </c>
      <c r="BM58">
        <v>200001</v>
      </c>
      <c r="BN58">
        <v>0</v>
      </c>
      <c r="BO58" t="s">
        <v>3</v>
      </c>
      <c r="BP58">
        <v>0</v>
      </c>
      <c r="BQ58">
        <v>4</v>
      </c>
      <c r="BR58">
        <v>0</v>
      </c>
      <c r="BS58">
        <v>1</v>
      </c>
      <c r="BT58">
        <v>1</v>
      </c>
      <c r="BU58">
        <v>1</v>
      </c>
      <c r="BV58">
        <v>1</v>
      </c>
      <c r="BW58">
        <v>1</v>
      </c>
      <c r="BX58">
        <v>1</v>
      </c>
      <c r="BY58" t="s">
        <v>3</v>
      </c>
      <c r="BZ58">
        <v>74</v>
      </c>
      <c r="CA58">
        <v>36</v>
      </c>
      <c r="CB58" t="s">
        <v>3</v>
      </c>
      <c r="CE58">
        <v>0</v>
      </c>
      <c r="CF58">
        <v>0</v>
      </c>
      <c r="CG58">
        <v>0</v>
      </c>
      <c r="CM58">
        <v>0</v>
      </c>
      <c r="CN58" t="s">
        <v>367</v>
      </c>
      <c r="CO58">
        <v>0</v>
      </c>
      <c r="CP58">
        <f t="shared" si="41"/>
        <v>89827.7</v>
      </c>
      <c r="CQ58">
        <f t="shared" si="42"/>
        <v>0</v>
      </c>
      <c r="CR58">
        <f t="shared" si="43"/>
        <v>0</v>
      </c>
      <c r="CS58">
        <f t="shared" si="44"/>
        <v>0</v>
      </c>
      <c r="CT58">
        <f t="shared" si="45"/>
        <v>3742.8206399999999</v>
      </c>
      <c r="CU58">
        <f t="shared" si="46"/>
        <v>0</v>
      </c>
      <c r="CV58">
        <f t="shared" si="47"/>
        <v>6.3180000000000005</v>
      </c>
      <c r="CW58">
        <f t="shared" si="48"/>
        <v>0</v>
      </c>
      <c r="CX58">
        <f t="shared" si="49"/>
        <v>0</v>
      </c>
      <c r="CY58">
        <f t="shared" si="50"/>
        <v>66472.497999999992</v>
      </c>
      <c r="CZ58">
        <f t="shared" si="51"/>
        <v>32337.971999999998</v>
      </c>
      <c r="DB58">
        <v>31</v>
      </c>
      <c r="DC58" t="s">
        <v>3</v>
      </c>
      <c r="DD58" t="s">
        <v>3</v>
      </c>
      <c r="DE58" t="s">
        <v>22</v>
      </c>
      <c r="DF58" t="s">
        <v>22</v>
      </c>
      <c r="DG58" t="s">
        <v>22</v>
      </c>
      <c r="DH58" t="s">
        <v>3</v>
      </c>
      <c r="DI58" t="s">
        <v>22</v>
      </c>
      <c r="DJ58" t="s">
        <v>22</v>
      </c>
      <c r="DK58" t="s">
        <v>3</v>
      </c>
      <c r="DL58" t="s">
        <v>3</v>
      </c>
      <c r="DM58" t="s">
        <v>3</v>
      </c>
      <c r="DN58">
        <v>0</v>
      </c>
      <c r="DO58">
        <v>0</v>
      </c>
      <c r="DP58">
        <v>1</v>
      </c>
      <c r="DQ58">
        <v>1</v>
      </c>
      <c r="DU58">
        <v>1013</v>
      </c>
      <c r="DV58" t="s">
        <v>54</v>
      </c>
      <c r="DW58" t="s">
        <v>54</v>
      </c>
      <c r="DX58">
        <v>1</v>
      </c>
      <c r="DZ58" t="s">
        <v>3</v>
      </c>
      <c r="EA58" t="s">
        <v>3</v>
      </c>
      <c r="EB58" t="s">
        <v>3</v>
      </c>
      <c r="EC58" t="s">
        <v>3</v>
      </c>
      <c r="EE58">
        <v>48237344</v>
      </c>
      <c r="EF58">
        <v>4</v>
      </c>
      <c r="EG58" t="s">
        <v>23</v>
      </c>
      <c r="EH58">
        <v>83</v>
      </c>
      <c r="EI58" t="s">
        <v>23</v>
      </c>
      <c r="EJ58">
        <v>4</v>
      </c>
      <c r="EK58">
        <v>200001</v>
      </c>
      <c r="EL58" t="s">
        <v>24</v>
      </c>
      <c r="EM58" t="s">
        <v>25</v>
      </c>
      <c r="EO58" t="s">
        <v>26</v>
      </c>
      <c r="EQ58">
        <v>0</v>
      </c>
      <c r="ER58">
        <v>55.71</v>
      </c>
      <c r="ES58">
        <v>0</v>
      </c>
      <c r="ET58">
        <v>0</v>
      </c>
      <c r="EU58">
        <v>0</v>
      </c>
      <c r="EV58">
        <v>55.71</v>
      </c>
      <c r="EW58">
        <v>4.8600000000000003</v>
      </c>
      <c r="EX58">
        <v>0</v>
      </c>
      <c r="EY58">
        <v>0</v>
      </c>
      <c r="FQ58">
        <v>0</v>
      </c>
      <c r="FR58">
        <f t="shared" si="52"/>
        <v>0</v>
      </c>
      <c r="FS58">
        <v>0</v>
      </c>
      <c r="FX58">
        <v>74</v>
      </c>
      <c r="FY58">
        <v>36</v>
      </c>
      <c r="GA58" t="s">
        <v>3</v>
      </c>
      <c r="GD58">
        <v>1</v>
      </c>
      <c r="GF58">
        <v>-1284163226</v>
      </c>
      <c r="GG58">
        <v>2</v>
      </c>
      <c r="GH58">
        <v>1</v>
      </c>
      <c r="GI58">
        <v>4</v>
      </c>
      <c r="GJ58">
        <v>0</v>
      </c>
      <c r="GK58">
        <v>0</v>
      </c>
      <c r="GL58">
        <f t="shared" si="53"/>
        <v>0</v>
      </c>
      <c r="GM58">
        <f t="shared" si="54"/>
        <v>188638.17</v>
      </c>
      <c r="GN58">
        <f t="shared" si="55"/>
        <v>0</v>
      </c>
      <c r="GO58">
        <f t="shared" si="56"/>
        <v>0</v>
      </c>
      <c r="GP58">
        <f t="shared" si="57"/>
        <v>188638.17</v>
      </c>
      <c r="GR58">
        <v>0</v>
      </c>
      <c r="GS58">
        <v>3</v>
      </c>
      <c r="GT58">
        <v>0</v>
      </c>
      <c r="GU58" t="s">
        <v>3</v>
      </c>
      <c r="GV58">
        <f t="shared" si="58"/>
        <v>0</v>
      </c>
      <c r="GW58">
        <v>1</v>
      </c>
      <c r="GX58">
        <f t="shared" si="59"/>
        <v>0</v>
      </c>
      <c r="HA58">
        <v>0</v>
      </c>
      <c r="HB58">
        <v>0</v>
      </c>
      <c r="HC58">
        <f t="shared" si="60"/>
        <v>0</v>
      </c>
      <c r="HE58" t="s">
        <v>3</v>
      </c>
      <c r="HF58" t="s">
        <v>3</v>
      </c>
      <c r="HM58" t="s">
        <v>3</v>
      </c>
      <c r="HN58" t="s">
        <v>27</v>
      </c>
      <c r="HO58" t="s">
        <v>28</v>
      </c>
      <c r="HP58" t="s">
        <v>23</v>
      </c>
      <c r="HQ58" t="s">
        <v>23</v>
      </c>
      <c r="IK58">
        <v>0</v>
      </c>
    </row>
    <row r="59" spans="1:245" x14ac:dyDescent="0.2">
      <c r="A59">
        <v>17</v>
      </c>
      <c r="B59">
        <v>1</v>
      </c>
      <c r="C59">
        <f>ROW(SmtRes!A63)</f>
        <v>63</v>
      </c>
      <c r="D59">
        <f>ROW(EtalonRes!A63)</f>
        <v>63</v>
      </c>
      <c r="E59" t="s">
        <v>151</v>
      </c>
      <c r="F59" t="s">
        <v>44</v>
      </c>
      <c r="G59" t="s">
        <v>45</v>
      </c>
      <c r="H59" t="s">
        <v>20</v>
      </c>
      <c r="I59">
        <v>24</v>
      </c>
      <c r="J59">
        <v>0</v>
      </c>
      <c r="K59">
        <v>24</v>
      </c>
      <c r="O59">
        <f t="shared" si="21"/>
        <v>33457.629999999997</v>
      </c>
      <c r="P59">
        <f t="shared" si="22"/>
        <v>0</v>
      </c>
      <c r="Q59">
        <f t="shared" si="23"/>
        <v>0</v>
      </c>
      <c r="R59">
        <f t="shared" si="24"/>
        <v>0</v>
      </c>
      <c r="S59">
        <f t="shared" si="25"/>
        <v>33457.629999999997</v>
      </c>
      <c r="T59">
        <f t="shared" si="26"/>
        <v>0</v>
      </c>
      <c r="U59">
        <f t="shared" si="27"/>
        <v>50.543999999999997</v>
      </c>
      <c r="V59">
        <f t="shared" si="28"/>
        <v>0</v>
      </c>
      <c r="W59">
        <f t="shared" si="29"/>
        <v>0</v>
      </c>
      <c r="X59">
        <f t="shared" si="30"/>
        <v>24758.65</v>
      </c>
      <c r="Y59">
        <f t="shared" si="31"/>
        <v>12044.75</v>
      </c>
      <c r="AA59">
        <v>50209403</v>
      </c>
      <c r="AB59">
        <f t="shared" si="32"/>
        <v>26.975000000000001</v>
      </c>
      <c r="AC59">
        <f t="shared" si="33"/>
        <v>0</v>
      </c>
      <c r="AD59">
        <f t="shared" si="34"/>
        <v>0</v>
      </c>
      <c r="AE59">
        <f t="shared" si="35"/>
        <v>0</v>
      </c>
      <c r="AF59">
        <f t="shared" si="36"/>
        <v>26.975000000000001</v>
      </c>
      <c r="AG59">
        <f t="shared" si="37"/>
        <v>0</v>
      </c>
      <c r="AH59">
        <f t="shared" si="38"/>
        <v>2.1060000000000003</v>
      </c>
      <c r="AI59">
        <f t="shared" si="39"/>
        <v>0</v>
      </c>
      <c r="AJ59">
        <f t="shared" si="40"/>
        <v>0</v>
      </c>
      <c r="AK59">
        <v>20.75</v>
      </c>
      <c r="AL59">
        <v>0</v>
      </c>
      <c r="AM59">
        <v>0</v>
      </c>
      <c r="AN59">
        <v>0</v>
      </c>
      <c r="AO59">
        <v>20.75</v>
      </c>
      <c r="AP59">
        <v>0</v>
      </c>
      <c r="AQ59">
        <v>1.62</v>
      </c>
      <c r="AR59">
        <v>0</v>
      </c>
      <c r="AS59">
        <v>0</v>
      </c>
      <c r="AT59">
        <v>74</v>
      </c>
      <c r="AU59">
        <v>36</v>
      </c>
      <c r="AV59">
        <v>1</v>
      </c>
      <c r="AW59">
        <v>1</v>
      </c>
      <c r="AZ59">
        <v>1</v>
      </c>
      <c r="BA59">
        <v>51.68</v>
      </c>
      <c r="BB59">
        <v>1</v>
      </c>
      <c r="BC59">
        <v>1</v>
      </c>
      <c r="BD59" t="s">
        <v>3</v>
      </c>
      <c r="BE59" t="s">
        <v>3</v>
      </c>
      <c r="BF59" t="s">
        <v>3</v>
      </c>
      <c r="BG59" t="s">
        <v>3</v>
      </c>
      <c r="BH59">
        <v>0</v>
      </c>
      <c r="BI59">
        <v>4</v>
      </c>
      <c r="BJ59" t="s">
        <v>46</v>
      </c>
      <c r="BM59">
        <v>200001</v>
      </c>
      <c r="BN59">
        <v>0</v>
      </c>
      <c r="BO59" t="s">
        <v>3</v>
      </c>
      <c r="BP59">
        <v>0</v>
      </c>
      <c r="BQ59">
        <v>4</v>
      </c>
      <c r="BR59">
        <v>0</v>
      </c>
      <c r="BS59">
        <v>1</v>
      </c>
      <c r="BT59">
        <v>1</v>
      </c>
      <c r="BU59">
        <v>1</v>
      </c>
      <c r="BV59">
        <v>1</v>
      </c>
      <c r="BW59">
        <v>1</v>
      </c>
      <c r="BX59">
        <v>1</v>
      </c>
      <c r="BY59" t="s">
        <v>3</v>
      </c>
      <c r="BZ59">
        <v>74</v>
      </c>
      <c r="CA59">
        <v>36</v>
      </c>
      <c r="CB59" t="s">
        <v>3</v>
      </c>
      <c r="CE59">
        <v>0</v>
      </c>
      <c r="CF59">
        <v>0</v>
      </c>
      <c r="CG59">
        <v>0</v>
      </c>
      <c r="CM59">
        <v>0</v>
      </c>
      <c r="CN59" t="s">
        <v>367</v>
      </c>
      <c r="CO59">
        <v>0</v>
      </c>
      <c r="CP59">
        <f t="shared" si="41"/>
        <v>33457.629999999997</v>
      </c>
      <c r="CQ59">
        <f t="shared" si="42"/>
        <v>0</v>
      </c>
      <c r="CR59">
        <f t="shared" si="43"/>
        <v>0</v>
      </c>
      <c r="CS59">
        <f t="shared" si="44"/>
        <v>0</v>
      </c>
      <c r="CT59">
        <f t="shared" si="45"/>
        <v>1394.068</v>
      </c>
      <c r="CU59">
        <f t="shared" si="46"/>
        <v>0</v>
      </c>
      <c r="CV59">
        <f t="shared" si="47"/>
        <v>2.1060000000000003</v>
      </c>
      <c r="CW59">
        <f t="shared" si="48"/>
        <v>0</v>
      </c>
      <c r="CX59">
        <f t="shared" si="49"/>
        <v>0</v>
      </c>
      <c r="CY59">
        <f t="shared" si="50"/>
        <v>24758.646199999996</v>
      </c>
      <c r="CZ59">
        <f t="shared" si="51"/>
        <v>12044.746799999999</v>
      </c>
      <c r="DB59">
        <v>32</v>
      </c>
      <c r="DC59" t="s">
        <v>3</v>
      </c>
      <c r="DD59" t="s">
        <v>3</v>
      </c>
      <c r="DE59" t="s">
        <v>22</v>
      </c>
      <c r="DF59" t="s">
        <v>22</v>
      </c>
      <c r="DG59" t="s">
        <v>22</v>
      </c>
      <c r="DH59" t="s">
        <v>3</v>
      </c>
      <c r="DI59" t="s">
        <v>22</v>
      </c>
      <c r="DJ59" t="s">
        <v>22</v>
      </c>
      <c r="DK59" t="s">
        <v>3</v>
      </c>
      <c r="DL59" t="s">
        <v>3</v>
      </c>
      <c r="DM59" t="s">
        <v>3</v>
      </c>
      <c r="DN59">
        <v>0</v>
      </c>
      <c r="DO59">
        <v>0</v>
      </c>
      <c r="DP59">
        <v>1</v>
      </c>
      <c r="DQ59">
        <v>1</v>
      </c>
      <c r="DU59">
        <v>1013</v>
      </c>
      <c r="DV59" t="s">
        <v>20</v>
      </c>
      <c r="DW59" t="s">
        <v>20</v>
      </c>
      <c r="DX59">
        <v>1</v>
      </c>
      <c r="DZ59" t="s">
        <v>3</v>
      </c>
      <c r="EA59" t="s">
        <v>3</v>
      </c>
      <c r="EB59" t="s">
        <v>3</v>
      </c>
      <c r="EC59" t="s">
        <v>3</v>
      </c>
      <c r="EE59">
        <v>48237344</v>
      </c>
      <c r="EF59">
        <v>4</v>
      </c>
      <c r="EG59" t="s">
        <v>23</v>
      </c>
      <c r="EH59">
        <v>83</v>
      </c>
      <c r="EI59" t="s">
        <v>23</v>
      </c>
      <c r="EJ59">
        <v>4</v>
      </c>
      <c r="EK59">
        <v>200001</v>
      </c>
      <c r="EL59" t="s">
        <v>24</v>
      </c>
      <c r="EM59" t="s">
        <v>25</v>
      </c>
      <c r="EO59" t="s">
        <v>26</v>
      </c>
      <c r="EQ59">
        <v>0</v>
      </c>
      <c r="ER59">
        <v>20.75</v>
      </c>
      <c r="ES59">
        <v>0</v>
      </c>
      <c r="ET59">
        <v>0</v>
      </c>
      <c r="EU59">
        <v>0</v>
      </c>
      <c r="EV59">
        <v>20.75</v>
      </c>
      <c r="EW59">
        <v>1.62</v>
      </c>
      <c r="EX59">
        <v>0</v>
      </c>
      <c r="EY59">
        <v>0</v>
      </c>
      <c r="FQ59">
        <v>0</v>
      </c>
      <c r="FR59">
        <f t="shared" si="52"/>
        <v>0</v>
      </c>
      <c r="FS59">
        <v>0</v>
      </c>
      <c r="FX59">
        <v>74</v>
      </c>
      <c r="FY59">
        <v>36</v>
      </c>
      <c r="GA59" t="s">
        <v>3</v>
      </c>
      <c r="GD59">
        <v>1</v>
      </c>
      <c r="GF59">
        <v>1334870562</v>
      </c>
      <c r="GG59">
        <v>2</v>
      </c>
      <c r="GH59">
        <v>1</v>
      </c>
      <c r="GI59">
        <v>4</v>
      </c>
      <c r="GJ59">
        <v>0</v>
      </c>
      <c r="GK59">
        <v>0</v>
      </c>
      <c r="GL59">
        <f t="shared" si="53"/>
        <v>0</v>
      </c>
      <c r="GM59">
        <f t="shared" si="54"/>
        <v>70261.03</v>
      </c>
      <c r="GN59">
        <f t="shared" si="55"/>
        <v>0</v>
      </c>
      <c r="GO59">
        <f t="shared" si="56"/>
        <v>0</v>
      </c>
      <c r="GP59">
        <f t="shared" si="57"/>
        <v>70261.03</v>
      </c>
      <c r="GR59">
        <v>0</v>
      </c>
      <c r="GS59">
        <v>3</v>
      </c>
      <c r="GT59">
        <v>0</v>
      </c>
      <c r="GU59" t="s">
        <v>3</v>
      </c>
      <c r="GV59">
        <f t="shared" si="58"/>
        <v>0</v>
      </c>
      <c r="GW59">
        <v>1</v>
      </c>
      <c r="GX59">
        <f t="shared" si="59"/>
        <v>0</v>
      </c>
      <c r="HA59">
        <v>0</v>
      </c>
      <c r="HB59">
        <v>0</v>
      </c>
      <c r="HC59">
        <f t="shared" si="60"/>
        <v>0</v>
      </c>
      <c r="HE59" t="s">
        <v>3</v>
      </c>
      <c r="HF59" t="s">
        <v>3</v>
      </c>
      <c r="HM59" t="s">
        <v>3</v>
      </c>
      <c r="HN59" t="s">
        <v>27</v>
      </c>
      <c r="HO59" t="s">
        <v>28</v>
      </c>
      <c r="HP59" t="s">
        <v>23</v>
      </c>
      <c r="HQ59" t="s">
        <v>23</v>
      </c>
      <c r="IK59">
        <v>0</v>
      </c>
    </row>
    <row r="60" spans="1:245" x14ac:dyDescent="0.2">
      <c r="A60">
        <v>17</v>
      </c>
      <c r="B60">
        <v>1</v>
      </c>
      <c r="C60">
        <f>ROW(SmtRes!A65)</f>
        <v>65</v>
      </c>
      <c r="D60">
        <f>ROW(EtalonRes!A65)</f>
        <v>65</v>
      </c>
      <c r="E60" t="s">
        <v>152</v>
      </c>
      <c r="F60" t="s">
        <v>153</v>
      </c>
      <c r="G60" t="s">
        <v>154</v>
      </c>
      <c r="H60" t="s">
        <v>20</v>
      </c>
      <c r="I60">
        <v>7</v>
      </c>
      <c r="J60">
        <v>0</v>
      </c>
      <c r="K60">
        <v>7</v>
      </c>
      <c r="O60">
        <f t="shared" si="21"/>
        <v>6024.39</v>
      </c>
      <c r="P60">
        <f t="shared" si="22"/>
        <v>0</v>
      </c>
      <c r="Q60">
        <f t="shared" si="23"/>
        <v>0</v>
      </c>
      <c r="R60">
        <f t="shared" si="24"/>
        <v>0</v>
      </c>
      <c r="S60">
        <f t="shared" si="25"/>
        <v>6024.39</v>
      </c>
      <c r="T60">
        <f t="shared" si="26"/>
        <v>0</v>
      </c>
      <c r="U60">
        <f t="shared" si="27"/>
        <v>9.1</v>
      </c>
      <c r="V60">
        <f t="shared" si="28"/>
        <v>0</v>
      </c>
      <c r="W60">
        <f t="shared" si="29"/>
        <v>0</v>
      </c>
      <c r="X60">
        <f t="shared" si="30"/>
        <v>4458.05</v>
      </c>
      <c r="Y60">
        <f t="shared" si="31"/>
        <v>2168.7800000000002</v>
      </c>
      <c r="AA60">
        <v>50209403</v>
      </c>
      <c r="AB60">
        <f t="shared" si="32"/>
        <v>16.652999999999999</v>
      </c>
      <c r="AC60">
        <f t="shared" si="33"/>
        <v>0</v>
      </c>
      <c r="AD60">
        <f t="shared" si="34"/>
        <v>0</v>
      </c>
      <c r="AE60">
        <f t="shared" si="35"/>
        <v>0</v>
      </c>
      <c r="AF60">
        <f t="shared" si="36"/>
        <v>16.652999999999999</v>
      </c>
      <c r="AG60">
        <f t="shared" si="37"/>
        <v>0</v>
      </c>
      <c r="AH60">
        <f t="shared" si="38"/>
        <v>1.3</v>
      </c>
      <c r="AI60">
        <f t="shared" si="39"/>
        <v>0</v>
      </c>
      <c r="AJ60">
        <f t="shared" si="40"/>
        <v>0</v>
      </c>
      <c r="AK60">
        <v>12.81</v>
      </c>
      <c r="AL60">
        <v>0</v>
      </c>
      <c r="AM60">
        <v>0</v>
      </c>
      <c r="AN60">
        <v>0</v>
      </c>
      <c r="AO60">
        <v>12.81</v>
      </c>
      <c r="AP60">
        <v>0</v>
      </c>
      <c r="AQ60">
        <v>1</v>
      </c>
      <c r="AR60">
        <v>0</v>
      </c>
      <c r="AS60">
        <v>0</v>
      </c>
      <c r="AT60">
        <v>74</v>
      </c>
      <c r="AU60">
        <v>36</v>
      </c>
      <c r="AV60">
        <v>1</v>
      </c>
      <c r="AW60">
        <v>1</v>
      </c>
      <c r="AZ60">
        <v>1</v>
      </c>
      <c r="BA60">
        <v>51.68</v>
      </c>
      <c r="BB60">
        <v>1</v>
      </c>
      <c r="BC60">
        <v>1</v>
      </c>
      <c r="BD60" t="s">
        <v>3</v>
      </c>
      <c r="BE60" t="s">
        <v>3</v>
      </c>
      <c r="BF60" t="s">
        <v>3</v>
      </c>
      <c r="BG60" t="s">
        <v>3</v>
      </c>
      <c r="BH60">
        <v>0</v>
      </c>
      <c r="BI60">
        <v>4</v>
      </c>
      <c r="BJ60" t="s">
        <v>155</v>
      </c>
      <c r="BM60">
        <v>200001</v>
      </c>
      <c r="BN60">
        <v>0</v>
      </c>
      <c r="BO60" t="s">
        <v>3</v>
      </c>
      <c r="BP60">
        <v>0</v>
      </c>
      <c r="BQ60">
        <v>4</v>
      </c>
      <c r="BR60">
        <v>0</v>
      </c>
      <c r="BS60">
        <v>1</v>
      </c>
      <c r="BT60">
        <v>1</v>
      </c>
      <c r="BU60">
        <v>1</v>
      </c>
      <c r="BV60">
        <v>1</v>
      </c>
      <c r="BW60">
        <v>1</v>
      </c>
      <c r="BX60">
        <v>1</v>
      </c>
      <c r="BY60" t="s">
        <v>3</v>
      </c>
      <c r="BZ60">
        <v>74</v>
      </c>
      <c r="CA60">
        <v>36</v>
      </c>
      <c r="CB60" t="s">
        <v>3</v>
      </c>
      <c r="CE60">
        <v>0</v>
      </c>
      <c r="CF60">
        <v>0</v>
      </c>
      <c r="CG60">
        <v>0</v>
      </c>
      <c r="CM60">
        <v>0</v>
      </c>
      <c r="CN60" t="s">
        <v>367</v>
      </c>
      <c r="CO60">
        <v>0</v>
      </c>
      <c r="CP60">
        <f t="shared" si="41"/>
        <v>6024.39</v>
      </c>
      <c r="CQ60">
        <f t="shared" si="42"/>
        <v>0</v>
      </c>
      <c r="CR60">
        <f t="shared" si="43"/>
        <v>0</v>
      </c>
      <c r="CS60">
        <f t="shared" si="44"/>
        <v>0</v>
      </c>
      <c r="CT60">
        <f t="shared" si="45"/>
        <v>860.62703999999997</v>
      </c>
      <c r="CU60">
        <f t="shared" si="46"/>
        <v>0</v>
      </c>
      <c r="CV60">
        <f t="shared" si="47"/>
        <v>1.3</v>
      </c>
      <c r="CW60">
        <f t="shared" si="48"/>
        <v>0</v>
      </c>
      <c r="CX60">
        <f t="shared" si="49"/>
        <v>0</v>
      </c>
      <c r="CY60">
        <f t="shared" si="50"/>
        <v>4458.0486000000001</v>
      </c>
      <c r="CZ60">
        <f t="shared" si="51"/>
        <v>2168.7804000000001</v>
      </c>
      <c r="DB60">
        <v>33</v>
      </c>
      <c r="DC60" t="s">
        <v>3</v>
      </c>
      <c r="DD60" t="s">
        <v>3</v>
      </c>
      <c r="DE60" t="s">
        <v>22</v>
      </c>
      <c r="DF60" t="s">
        <v>22</v>
      </c>
      <c r="DG60" t="s">
        <v>22</v>
      </c>
      <c r="DH60" t="s">
        <v>3</v>
      </c>
      <c r="DI60" t="s">
        <v>22</v>
      </c>
      <c r="DJ60" t="s">
        <v>22</v>
      </c>
      <c r="DK60" t="s">
        <v>3</v>
      </c>
      <c r="DL60" t="s">
        <v>3</v>
      </c>
      <c r="DM60" t="s">
        <v>3</v>
      </c>
      <c r="DN60">
        <v>0</v>
      </c>
      <c r="DO60">
        <v>0</v>
      </c>
      <c r="DP60">
        <v>1</v>
      </c>
      <c r="DQ60">
        <v>1</v>
      </c>
      <c r="DU60">
        <v>1013</v>
      </c>
      <c r="DV60" t="s">
        <v>20</v>
      </c>
      <c r="DW60" t="s">
        <v>20</v>
      </c>
      <c r="DX60">
        <v>1</v>
      </c>
      <c r="DZ60" t="s">
        <v>3</v>
      </c>
      <c r="EA60" t="s">
        <v>3</v>
      </c>
      <c r="EB60" t="s">
        <v>3</v>
      </c>
      <c r="EC60" t="s">
        <v>3</v>
      </c>
      <c r="EE60">
        <v>48237344</v>
      </c>
      <c r="EF60">
        <v>4</v>
      </c>
      <c r="EG60" t="s">
        <v>23</v>
      </c>
      <c r="EH60">
        <v>83</v>
      </c>
      <c r="EI60" t="s">
        <v>23</v>
      </c>
      <c r="EJ60">
        <v>4</v>
      </c>
      <c r="EK60">
        <v>200001</v>
      </c>
      <c r="EL60" t="s">
        <v>24</v>
      </c>
      <c r="EM60" t="s">
        <v>25</v>
      </c>
      <c r="EO60" t="s">
        <v>26</v>
      </c>
      <c r="EQ60">
        <v>0</v>
      </c>
      <c r="ER60">
        <v>12.81</v>
      </c>
      <c r="ES60">
        <v>0</v>
      </c>
      <c r="ET60">
        <v>0</v>
      </c>
      <c r="EU60">
        <v>0</v>
      </c>
      <c r="EV60">
        <v>12.81</v>
      </c>
      <c r="EW60">
        <v>1</v>
      </c>
      <c r="EX60">
        <v>0</v>
      </c>
      <c r="EY60">
        <v>0</v>
      </c>
      <c r="FQ60">
        <v>0</v>
      </c>
      <c r="FR60">
        <f t="shared" si="52"/>
        <v>0</v>
      </c>
      <c r="FS60">
        <v>0</v>
      </c>
      <c r="FX60">
        <v>74</v>
      </c>
      <c r="FY60">
        <v>36</v>
      </c>
      <c r="GA60" t="s">
        <v>3</v>
      </c>
      <c r="GD60">
        <v>1</v>
      </c>
      <c r="GF60">
        <v>-845665324</v>
      </c>
      <c r="GG60">
        <v>2</v>
      </c>
      <c r="GH60">
        <v>1</v>
      </c>
      <c r="GI60">
        <v>4</v>
      </c>
      <c r="GJ60">
        <v>0</v>
      </c>
      <c r="GK60">
        <v>0</v>
      </c>
      <c r="GL60">
        <f t="shared" si="53"/>
        <v>0</v>
      </c>
      <c r="GM60">
        <f t="shared" si="54"/>
        <v>12651.22</v>
      </c>
      <c r="GN60">
        <f t="shared" si="55"/>
        <v>0</v>
      </c>
      <c r="GO60">
        <f t="shared" si="56"/>
        <v>0</v>
      </c>
      <c r="GP60">
        <f t="shared" si="57"/>
        <v>12651.22</v>
      </c>
      <c r="GR60">
        <v>0</v>
      </c>
      <c r="GS60">
        <v>3</v>
      </c>
      <c r="GT60">
        <v>0</v>
      </c>
      <c r="GU60" t="s">
        <v>3</v>
      </c>
      <c r="GV60">
        <f t="shared" si="58"/>
        <v>0</v>
      </c>
      <c r="GW60">
        <v>1</v>
      </c>
      <c r="GX60">
        <f t="shared" si="59"/>
        <v>0</v>
      </c>
      <c r="HA60">
        <v>0</v>
      </c>
      <c r="HB60">
        <v>0</v>
      </c>
      <c r="HC60">
        <f t="shared" si="60"/>
        <v>0</v>
      </c>
      <c r="HE60" t="s">
        <v>3</v>
      </c>
      <c r="HF60" t="s">
        <v>3</v>
      </c>
      <c r="HM60" t="s">
        <v>3</v>
      </c>
      <c r="HN60" t="s">
        <v>27</v>
      </c>
      <c r="HO60" t="s">
        <v>28</v>
      </c>
      <c r="HP60" t="s">
        <v>23</v>
      </c>
      <c r="HQ60" t="s">
        <v>23</v>
      </c>
      <c r="IK60">
        <v>0</v>
      </c>
    </row>
    <row r="61" spans="1:245" x14ac:dyDescent="0.2">
      <c r="A61">
        <v>17</v>
      </c>
      <c r="B61">
        <v>1</v>
      </c>
      <c r="C61">
        <f>ROW(SmtRes!A67)</f>
        <v>67</v>
      </c>
      <c r="D61">
        <f>ROW(EtalonRes!A67)</f>
        <v>67</v>
      </c>
      <c r="E61" t="s">
        <v>156</v>
      </c>
      <c r="F61" t="s">
        <v>99</v>
      </c>
      <c r="G61" t="s">
        <v>100</v>
      </c>
      <c r="H61" t="s">
        <v>101</v>
      </c>
      <c r="I61">
        <v>56</v>
      </c>
      <c r="J61">
        <v>0</v>
      </c>
      <c r="K61">
        <v>56</v>
      </c>
      <c r="O61">
        <f t="shared" si="21"/>
        <v>3875.17</v>
      </c>
      <c r="P61">
        <f t="shared" si="22"/>
        <v>0</v>
      </c>
      <c r="Q61">
        <f t="shared" si="23"/>
        <v>0</v>
      </c>
      <c r="R61">
        <f t="shared" si="24"/>
        <v>0</v>
      </c>
      <c r="S61">
        <f t="shared" si="25"/>
        <v>3875.17</v>
      </c>
      <c r="T61">
        <f t="shared" si="26"/>
        <v>0</v>
      </c>
      <c r="U61">
        <f t="shared" si="27"/>
        <v>5.8239999999999998</v>
      </c>
      <c r="V61">
        <f t="shared" si="28"/>
        <v>0</v>
      </c>
      <c r="W61">
        <f t="shared" si="29"/>
        <v>0</v>
      </c>
      <c r="X61">
        <f t="shared" si="30"/>
        <v>2867.63</v>
      </c>
      <c r="Y61">
        <f t="shared" si="31"/>
        <v>1395.06</v>
      </c>
      <c r="AA61">
        <v>50209403</v>
      </c>
      <c r="AB61">
        <f t="shared" si="32"/>
        <v>1.339</v>
      </c>
      <c r="AC61">
        <f t="shared" si="33"/>
        <v>0</v>
      </c>
      <c r="AD61">
        <f t="shared" si="34"/>
        <v>0</v>
      </c>
      <c r="AE61">
        <f t="shared" si="35"/>
        <v>0</v>
      </c>
      <c r="AF61">
        <f t="shared" si="36"/>
        <v>1.339</v>
      </c>
      <c r="AG61">
        <f t="shared" si="37"/>
        <v>0</v>
      </c>
      <c r="AH61">
        <f t="shared" si="38"/>
        <v>0.10400000000000001</v>
      </c>
      <c r="AI61">
        <f t="shared" si="39"/>
        <v>0</v>
      </c>
      <c r="AJ61">
        <f t="shared" si="40"/>
        <v>0</v>
      </c>
      <c r="AK61">
        <v>1.03</v>
      </c>
      <c r="AL61">
        <v>0</v>
      </c>
      <c r="AM61">
        <v>0</v>
      </c>
      <c r="AN61">
        <v>0</v>
      </c>
      <c r="AO61">
        <v>1.03</v>
      </c>
      <c r="AP61">
        <v>0</v>
      </c>
      <c r="AQ61">
        <v>0.08</v>
      </c>
      <c r="AR61">
        <v>0</v>
      </c>
      <c r="AS61">
        <v>0</v>
      </c>
      <c r="AT61">
        <v>74</v>
      </c>
      <c r="AU61">
        <v>36</v>
      </c>
      <c r="AV61">
        <v>1</v>
      </c>
      <c r="AW61">
        <v>1</v>
      </c>
      <c r="AZ61">
        <v>1</v>
      </c>
      <c r="BA61">
        <v>51.68</v>
      </c>
      <c r="BB61">
        <v>1</v>
      </c>
      <c r="BC61">
        <v>1</v>
      </c>
      <c r="BD61" t="s">
        <v>3</v>
      </c>
      <c r="BE61" t="s">
        <v>3</v>
      </c>
      <c r="BF61" t="s">
        <v>3</v>
      </c>
      <c r="BG61" t="s">
        <v>3</v>
      </c>
      <c r="BH61">
        <v>0</v>
      </c>
      <c r="BI61">
        <v>4</v>
      </c>
      <c r="BJ61" t="s">
        <v>102</v>
      </c>
      <c r="BM61">
        <v>200001</v>
      </c>
      <c r="BN61">
        <v>0</v>
      </c>
      <c r="BO61" t="s">
        <v>3</v>
      </c>
      <c r="BP61">
        <v>0</v>
      </c>
      <c r="BQ61">
        <v>4</v>
      </c>
      <c r="BR61">
        <v>0</v>
      </c>
      <c r="BS61">
        <v>1</v>
      </c>
      <c r="BT61">
        <v>1</v>
      </c>
      <c r="BU61">
        <v>1</v>
      </c>
      <c r="BV61">
        <v>1</v>
      </c>
      <c r="BW61">
        <v>1</v>
      </c>
      <c r="BX61">
        <v>1</v>
      </c>
      <c r="BY61" t="s">
        <v>3</v>
      </c>
      <c r="BZ61">
        <v>74</v>
      </c>
      <c r="CA61">
        <v>36</v>
      </c>
      <c r="CB61" t="s">
        <v>3</v>
      </c>
      <c r="CE61">
        <v>0</v>
      </c>
      <c r="CF61">
        <v>0</v>
      </c>
      <c r="CG61">
        <v>0</v>
      </c>
      <c r="CM61">
        <v>0</v>
      </c>
      <c r="CN61" t="s">
        <v>367</v>
      </c>
      <c r="CO61">
        <v>0</v>
      </c>
      <c r="CP61">
        <f t="shared" si="41"/>
        <v>3875.17</v>
      </c>
      <c r="CQ61">
        <f t="shared" si="42"/>
        <v>0</v>
      </c>
      <c r="CR61">
        <f t="shared" si="43"/>
        <v>0</v>
      </c>
      <c r="CS61">
        <f t="shared" si="44"/>
        <v>0</v>
      </c>
      <c r="CT61">
        <f t="shared" si="45"/>
        <v>69.199519999999993</v>
      </c>
      <c r="CU61">
        <f t="shared" si="46"/>
        <v>0</v>
      </c>
      <c r="CV61">
        <f t="shared" si="47"/>
        <v>0.10400000000000001</v>
      </c>
      <c r="CW61">
        <f t="shared" si="48"/>
        <v>0</v>
      </c>
      <c r="CX61">
        <f t="shared" si="49"/>
        <v>0</v>
      </c>
      <c r="CY61">
        <f t="shared" si="50"/>
        <v>2867.6258000000003</v>
      </c>
      <c r="CZ61">
        <f t="shared" si="51"/>
        <v>1395.0611999999999</v>
      </c>
      <c r="DB61">
        <v>34</v>
      </c>
      <c r="DC61" t="s">
        <v>3</v>
      </c>
      <c r="DD61" t="s">
        <v>3</v>
      </c>
      <c r="DE61" t="s">
        <v>22</v>
      </c>
      <c r="DF61" t="s">
        <v>22</v>
      </c>
      <c r="DG61" t="s">
        <v>22</v>
      </c>
      <c r="DH61" t="s">
        <v>3</v>
      </c>
      <c r="DI61" t="s">
        <v>22</v>
      </c>
      <c r="DJ61" t="s">
        <v>22</v>
      </c>
      <c r="DK61" t="s">
        <v>3</v>
      </c>
      <c r="DL61" t="s">
        <v>3</v>
      </c>
      <c r="DM61" t="s">
        <v>3</v>
      </c>
      <c r="DN61">
        <v>0</v>
      </c>
      <c r="DO61">
        <v>0</v>
      </c>
      <c r="DP61">
        <v>1</v>
      </c>
      <c r="DQ61">
        <v>1</v>
      </c>
      <c r="DU61">
        <v>1013</v>
      </c>
      <c r="DV61" t="s">
        <v>101</v>
      </c>
      <c r="DW61" t="s">
        <v>101</v>
      </c>
      <c r="DX61">
        <v>1</v>
      </c>
      <c r="DZ61" t="s">
        <v>3</v>
      </c>
      <c r="EA61" t="s">
        <v>3</v>
      </c>
      <c r="EB61" t="s">
        <v>3</v>
      </c>
      <c r="EC61" t="s">
        <v>3</v>
      </c>
      <c r="EE61">
        <v>48237344</v>
      </c>
      <c r="EF61">
        <v>4</v>
      </c>
      <c r="EG61" t="s">
        <v>23</v>
      </c>
      <c r="EH61">
        <v>83</v>
      </c>
      <c r="EI61" t="s">
        <v>23</v>
      </c>
      <c r="EJ61">
        <v>4</v>
      </c>
      <c r="EK61">
        <v>200001</v>
      </c>
      <c r="EL61" t="s">
        <v>24</v>
      </c>
      <c r="EM61" t="s">
        <v>25</v>
      </c>
      <c r="EO61" t="s">
        <v>26</v>
      </c>
      <c r="EQ61">
        <v>0</v>
      </c>
      <c r="ER61">
        <v>1.03</v>
      </c>
      <c r="ES61">
        <v>0</v>
      </c>
      <c r="ET61">
        <v>0</v>
      </c>
      <c r="EU61">
        <v>0</v>
      </c>
      <c r="EV61">
        <v>1.03</v>
      </c>
      <c r="EW61">
        <v>0.08</v>
      </c>
      <c r="EX61">
        <v>0</v>
      </c>
      <c r="EY61">
        <v>0</v>
      </c>
      <c r="FQ61">
        <v>0</v>
      </c>
      <c r="FR61">
        <f t="shared" si="52"/>
        <v>0</v>
      </c>
      <c r="FS61">
        <v>0</v>
      </c>
      <c r="FX61">
        <v>74</v>
      </c>
      <c r="FY61">
        <v>36</v>
      </c>
      <c r="GA61" t="s">
        <v>3</v>
      </c>
      <c r="GD61">
        <v>1</v>
      </c>
      <c r="GF61">
        <v>-1012154897</v>
      </c>
      <c r="GG61">
        <v>2</v>
      </c>
      <c r="GH61">
        <v>1</v>
      </c>
      <c r="GI61">
        <v>4</v>
      </c>
      <c r="GJ61">
        <v>0</v>
      </c>
      <c r="GK61">
        <v>0</v>
      </c>
      <c r="GL61">
        <f t="shared" si="53"/>
        <v>0</v>
      </c>
      <c r="GM61">
        <f t="shared" si="54"/>
        <v>8137.86</v>
      </c>
      <c r="GN61">
        <f t="shared" si="55"/>
        <v>0</v>
      </c>
      <c r="GO61">
        <f t="shared" si="56"/>
        <v>0</v>
      </c>
      <c r="GP61">
        <f t="shared" si="57"/>
        <v>8137.86</v>
      </c>
      <c r="GR61">
        <v>0</v>
      </c>
      <c r="GS61">
        <v>3</v>
      </c>
      <c r="GT61">
        <v>0</v>
      </c>
      <c r="GU61" t="s">
        <v>3</v>
      </c>
      <c r="GV61">
        <f t="shared" si="58"/>
        <v>0</v>
      </c>
      <c r="GW61">
        <v>1</v>
      </c>
      <c r="GX61">
        <f t="shared" si="59"/>
        <v>0</v>
      </c>
      <c r="HA61">
        <v>0</v>
      </c>
      <c r="HB61">
        <v>0</v>
      </c>
      <c r="HC61">
        <f t="shared" si="60"/>
        <v>0</v>
      </c>
      <c r="HE61" t="s">
        <v>3</v>
      </c>
      <c r="HF61" t="s">
        <v>3</v>
      </c>
      <c r="HM61" t="s">
        <v>3</v>
      </c>
      <c r="HN61" t="s">
        <v>27</v>
      </c>
      <c r="HO61" t="s">
        <v>28</v>
      </c>
      <c r="HP61" t="s">
        <v>23</v>
      </c>
      <c r="HQ61" t="s">
        <v>23</v>
      </c>
      <c r="IK61">
        <v>0</v>
      </c>
    </row>
    <row r="62" spans="1:245" x14ac:dyDescent="0.2">
      <c r="A62">
        <v>17</v>
      </c>
      <c r="B62">
        <v>1</v>
      </c>
      <c r="C62">
        <f>ROW(SmtRes!A69)</f>
        <v>69</v>
      </c>
      <c r="D62">
        <f>ROW(EtalonRes!A69)</f>
        <v>69</v>
      </c>
      <c r="E62" t="s">
        <v>157</v>
      </c>
      <c r="F62" t="s">
        <v>39</v>
      </c>
      <c r="G62" t="s">
        <v>40</v>
      </c>
      <c r="H62" t="s">
        <v>41</v>
      </c>
      <c r="I62">
        <v>0.28000000000000003</v>
      </c>
      <c r="J62">
        <v>0</v>
      </c>
      <c r="K62">
        <v>0.28000000000000003</v>
      </c>
      <c r="O62">
        <f t="shared" si="21"/>
        <v>3121.77</v>
      </c>
      <c r="P62">
        <f t="shared" si="22"/>
        <v>0</v>
      </c>
      <c r="Q62">
        <f t="shared" si="23"/>
        <v>0</v>
      </c>
      <c r="R62">
        <f t="shared" si="24"/>
        <v>0</v>
      </c>
      <c r="S62">
        <f t="shared" si="25"/>
        <v>3121.77</v>
      </c>
      <c r="T62">
        <f t="shared" si="26"/>
        <v>0</v>
      </c>
      <c r="U62">
        <f t="shared" si="27"/>
        <v>4.7174399999999999</v>
      </c>
      <c r="V62">
        <f t="shared" si="28"/>
        <v>0</v>
      </c>
      <c r="W62">
        <f t="shared" si="29"/>
        <v>0</v>
      </c>
      <c r="X62">
        <f t="shared" si="30"/>
        <v>2310.11</v>
      </c>
      <c r="Y62">
        <f t="shared" si="31"/>
        <v>1123.8399999999999</v>
      </c>
      <c r="AA62">
        <v>50209403</v>
      </c>
      <c r="AB62">
        <f t="shared" si="32"/>
        <v>215.73500000000001</v>
      </c>
      <c r="AC62">
        <f t="shared" si="33"/>
        <v>0</v>
      </c>
      <c r="AD62">
        <f t="shared" si="34"/>
        <v>0</v>
      </c>
      <c r="AE62">
        <f t="shared" si="35"/>
        <v>0</v>
      </c>
      <c r="AF62">
        <f t="shared" si="36"/>
        <v>215.73500000000001</v>
      </c>
      <c r="AG62">
        <f t="shared" si="37"/>
        <v>0</v>
      </c>
      <c r="AH62">
        <f t="shared" si="38"/>
        <v>16.848000000000003</v>
      </c>
      <c r="AI62">
        <f t="shared" si="39"/>
        <v>0</v>
      </c>
      <c r="AJ62">
        <f t="shared" si="40"/>
        <v>0</v>
      </c>
      <c r="AK62">
        <v>165.95</v>
      </c>
      <c r="AL62">
        <v>0</v>
      </c>
      <c r="AM62">
        <v>0</v>
      </c>
      <c r="AN62">
        <v>0</v>
      </c>
      <c r="AO62">
        <v>165.95</v>
      </c>
      <c r="AP62">
        <v>0</v>
      </c>
      <c r="AQ62">
        <v>12.96</v>
      </c>
      <c r="AR62">
        <v>0</v>
      </c>
      <c r="AS62">
        <v>0</v>
      </c>
      <c r="AT62">
        <v>74</v>
      </c>
      <c r="AU62">
        <v>36</v>
      </c>
      <c r="AV62">
        <v>1</v>
      </c>
      <c r="AW62">
        <v>1</v>
      </c>
      <c r="AZ62">
        <v>1</v>
      </c>
      <c r="BA62">
        <v>51.68</v>
      </c>
      <c r="BB62">
        <v>1</v>
      </c>
      <c r="BC62">
        <v>1</v>
      </c>
      <c r="BD62" t="s">
        <v>3</v>
      </c>
      <c r="BE62" t="s">
        <v>3</v>
      </c>
      <c r="BF62" t="s">
        <v>3</v>
      </c>
      <c r="BG62" t="s">
        <v>3</v>
      </c>
      <c r="BH62">
        <v>0</v>
      </c>
      <c r="BI62">
        <v>4</v>
      </c>
      <c r="BJ62" t="s">
        <v>42</v>
      </c>
      <c r="BM62">
        <v>200001</v>
      </c>
      <c r="BN62">
        <v>0</v>
      </c>
      <c r="BO62" t="s">
        <v>3</v>
      </c>
      <c r="BP62">
        <v>0</v>
      </c>
      <c r="BQ62">
        <v>4</v>
      </c>
      <c r="BR62">
        <v>0</v>
      </c>
      <c r="BS62">
        <v>1</v>
      </c>
      <c r="BT62">
        <v>1</v>
      </c>
      <c r="BU62">
        <v>1</v>
      </c>
      <c r="BV62">
        <v>1</v>
      </c>
      <c r="BW62">
        <v>1</v>
      </c>
      <c r="BX62">
        <v>1</v>
      </c>
      <c r="BY62" t="s">
        <v>3</v>
      </c>
      <c r="BZ62">
        <v>74</v>
      </c>
      <c r="CA62">
        <v>36</v>
      </c>
      <c r="CB62" t="s">
        <v>3</v>
      </c>
      <c r="CE62">
        <v>0</v>
      </c>
      <c r="CF62">
        <v>0</v>
      </c>
      <c r="CG62">
        <v>0</v>
      </c>
      <c r="CM62">
        <v>0</v>
      </c>
      <c r="CN62" t="s">
        <v>367</v>
      </c>
      <c r="CO62">
        <v>0</v>
      </c>
      <c r="CP62">
        <f t="shared" si="41"/>
        <v>3121.77</v>
      </c>
      <c r="CQ62">
        <f t="shared" si="42"/>
        <v>0</v>
      </c>
      <c r="CR62">
        <f t="shared" si="43"/>
        <v>0</v>
      </c>
      <c r="CS62">
        <f t="shared" si="44"/>
        <v>0</v>
      </c>
      <c r="CT62">
        <f t="shared" si="45"/>
        <v>11149.184800000001</v>
      </c>
      <c r="CU62">
        <f t="shared" si="46"/>
        <v>0</v>
      </c>
      <c r="CV62">
        <f t="shared" si="47"/>
        <v>16.848000000000003</v>
      </c>
      <c r="CW62">
        <f t="shared" si="48"/>
        <v>0</v>
      </c>
      <c r="CX62">
        <f t="shared" si="49"/>
        <v>0</v>
      </c>
      <c r="CY62">
        <f t="shared" si="50"/>
        <v>2310.1098000000002</v>
      </c>
      <c r="CZ62">
        <f t="shared" si="51"/>
        <v>1123.8371999999999</v>
      </c>
      <c r="DB62">
        <v>35</v>
      </c>
      <c r="DC62" t="s">
        <v>3</v>
      </c>
      <c r="DD62" t="s">
        <v>3</v>
      </c>
      <c r="DE62" t="s">
        <v>22</v>
      </c>
      <c r="DF62" t="s">
        <v>22</v>
      </c>
      <c r="DG62" t="s">
        <v>22</v>
      </c>
      <c r="DH62" t="s">
        <v>3</v>
      </c>
      <c r="DI62" t="s">
        <v>22</v>
      </c>
      <c r="DJ62" t="s">
        <v>22</v>
      </c>
      <c r="DK62" t="s">
        <v>3</v>
      </c>
      <c r="DL62" t="s">
        <v>3</v>
      </c>
      <c r="DM62" t="s">
        <v>3</v>
      </c>
      <c r="DN62">
        <v>0</v>
      </c>
      <c r="DO62">
        <v>0</v>
      </c>
      <c r="DP62">
        <v>1</v>
      </c>
      <c r="DQ62">
        <v>1</v>
      </c>
      <c r="DU62">
        <v>1013</v>
      </c>
      <c r="DV62" t="s">
        <v>41</v>
      </c>
      <c r="DW62" t="s">
        <v>41</v>
      </c>
      <c r="DX62">
        <v>1</v>
      </c>
      <c r="DZ62" t="s">
        <v>3</v>
      </c>
      <c r="EA62" t="s">
        <v>3</v>
      </c>
      <c r="EB62" t="s">
        <v>3</v>
      </c>
      <c r="EC62" t="s">
        <v>3</v>
      </c>
      <c r="EE62">
        <v>48237344</v>
      </c>
      <c r="EF62">
        <v>4</v>
      </c>
      <c r="EG62" t="s">
        <v>23</v>
      </c>
      <c r="EH62">
        <v>83</v>
      </c>
      <c r="EI62" t="s">
        <v>23</v>
      </c>
      <c r="EJ62">
        <v>4</v>
      </c>
      <c r="EK62">
        <v>200001</v>
      </c>
      <c r="EL62" t="s">
        <v>24</v>
      </c>
      <c r="EM62" t="s">
        <v>25</v>
      </c>
      <c r="EO62" t="s">
        <v>26</v>
      </c>
      <c r="EQ62">
        <v>0</v>
      </c>
      <c r="ER62">
        <v>165.95</v>
      </c>
      <c r="ES62">
        <v>0</v>
      </c>
      <c r="ET62">
        <v>0</v>
      </c>
      <c r="EU62">
        <v>0</v>
      </c>
      <c r="EV62">
        <v>165.95</v>
      </c>
      <c r="EW62">
        <v>12.96</v>
      </c>
      <c r="EX62">
        <v>0</v>
      </c>
      <c r="EY62">
        <v>0</v>
      </c>
      <c r="FQ62">
        <v>0</v>
      </c>
      <c r="FR62">
        <f t="shared" si="52"/>
        <v>0</v>
      </c>
      <c r="FS62">
        <v>0</v>
      </c>
      <c r="FX62">
        <v>74</v>
      </c>
      <c r="FY62">
        <v>36</v>
      </c>
      <c r="GA62" t="s">
        <v>3</v>
      </c>
      <c r="GD62">
        <v>1</v>
      </c>
      <c r="GF62">
        <v>2026759379</v>
      </c>
      <c r="GG62">
        <v>2</v>
      </c>
      <c r="GH62">
        <v>1</v>
      </c>
      <c r="GI62">
        <v>4</v>
      </c>
      <c r="GJ62">
        <v>0</v>
      </c>
      <c r="GK62">
        <v>0</v>
      </c>
      <c r="GL62">
        <f t="shared" si="53"/>
        <v>0</v>
      </c>
      <c r="GM62">
        <f t="shared" si="54"/>
        <v>6555.72</v>
      </c>
      <c r="GN62">
        <f t="shared" si="55"/>
        <v>0</v>
      </c>
      <c r="GO62">
        <f t="shared" si="56"/>
        <v>0</v>
      </c>
      <c r="GP62">
        <f t="shared" si="57"/>
        <v>6555.72</v>
      </c>
      <c r="GR62">
        <v>0</v>
      </c>
      <c r="GS62">
        <v>3</v>
      </c>
      <c r="GT62">
        <v>0</v>
      </c>
      <c r="GU62" t="s">
        <v>3</v>
      </c>
      <c r="GV62">
        <f t="shared" si="58"/>
        <v>0</v>
      </c>
      <c r="GW62">
        <v>1</v>
      </c>
      <c r="GX62">
        <f t="shared" si="59"/>
        <v>0</v>
      </c>
      <c r="HA62">
        <v>0</v>
      </c>
      <c r="HB62">
        <v>0</v>
      </c>
      <c r="HC62">
        <f t="shared" si="60"/>
        <v>0</v>
      </c>
      <c r="HE62" t="s">
        <v>3</v>
      </c>
      <c r="HF62" t="s">
        <v>3</v>
      </c>
      <c r="HM62" t="s">
        <v>3</v>
      </c>
      <c r="HN62" t="s">
        <v>27</v>
      </c>
      <c r="HO62" t="s">
        <v>28</v>
      </c>
      <c r="HP62" t="s">
        <v>23</v>
      </c>
      <c r="HQ62" t="s">
        <v>23</v>
      </c>
      <c r="IK62">
        <v>0</v>
      </c>
    </row>
    <row r="64" spans="1:245" x14ac:dyDescent="0.2">
      <c r="A64" s="2">
        <v>51</v>
      </c>
      <c r="B64" s="2">
        <f>B24</f>
        <v>1</v>
      </c>
      <c r="C64" s="2">
        <f>A24</f>
        <v>4</v>
      </c>
      <c r="D64" s="2">
        <f>ROW(A24)</f>
        <v>24</v>
      </c>
      <c r="E64" s="2"/>
      <c r="F64" s="2" t="str">
        <f>IF(F24&lt;&gt;"",F24,"")</f>
        <v>Новый раздел</v>
      </c>
      <c r="G64" s="2" t="str">
        <f>IF(G24&lt;&gt;"",G24,"")</f>
        <v>Раздел: Пусконаладочные работы "вхолостую" высоковольтного оборудования</v>
      </c>
      <c r="H64" s="2">
        <v>0</v>
      </c>
      <c r="I64" s="2"/>
      <c r="J64" s="2"/>
      <c r="K64" s="2"/>
      <c r="L64" s="2"/>
      <c r="M64" s="2"/>
      <c r="N64" s="2"/>
      <c r="O64" s="2">
        <f t="shared" ref="O64:T64" si="61">ROUND(AB64,2)</f>
        <v>4860858.1900000004</v>
      </c>
      <c r="P64" s="2">
        <f t="shared" si="61"/>
        <v>0</v>
      </c>
      <c r="Q64" s="2">
        <f t="shared" si="61"/>
        <v>0</v>
      </c>
      <c r="R64" s="2">
        <f t="shared" si="61"/>
        <v>0</v>
      </c>
      <c r="S64" s="2">
        <f t="shared" si="61"/>
        <v>4860858.1900000004</v>
      </c>
      <c r="T64" s="2">
        <f t="shared" si="61"/>
        <v>0</v>
      </c>
      <c r="U64" s="2">
        <f>AH64</f>
        <v>7467.8042400000004</v>
      </c>
      <c r="V64" s="2">
        <f>AI64</f>
        <v>0</v>
      </c>
      <c r="W64" s="2">
        <f>ROUND(AJ64,2)</f>
        <v>0</v>
      </c>
      <c r="X64" s="2">
        <f>ROUND(AK64,2)</f>
        <v>3597035.08</v>
      </c>
      <c r="Y64" s="2">
        <f>ROUND(AL64,2)</f>
        <v>1749908.95</v>
      </c>
      <c r="Z64" s="2"/>
      <c r="AA64" s="2"/>
      <c r="AB64" s="2">
        <f>ROUND(SUMIF(AA28:AA62,"=50209403",O28:O62),2)</f>
        <v>4860858.1900000004</v>
      </c>
      <c r="AC64" s="2">
        <f>ROUND(SUMIF(AA28:AA62,"=50209403",P28:P62),2)</f>
        <v>0</v>
      </c>
      <c r="AD64" s="2">
        <f>ROUND(SUMIF(AA28:AA62,"=50209403",Q28:Q62),2)</f>
        <v>0</v>
      </c>
      <c r="AE64" s="2">
        <f>ROUND(SUMIF(AA28:AA62,"=50209403",R28:R62),2)</f>
        <v>0</v>
      </c>
      <c r="AF64" s="2">
        <f>ROUND(SUMIF(AA28:AA62,"=50209403",S28:S62),2)</f>
        <v>4860858.1900000004</v>
      </c>
      <c r="AG64" s="2">
        <f>ROUND(SUMIF(AA28:AA62,"=50209403",T28:T62),2)</f>
        <v>0</v>
      </c>
      <c r="AH64" s="2">
        <f>SUMIF(AA28:AA62,"=50209403",U28:U62)</f>
        <v>7467.8042400000004</v>
      </c>
      <c r="AI64" s="2">
        <f>SUMIF(AA28:AA62,"=50209403",V28:V62)</f>
        <v>0</v>
      </c>
      <c r="AJ64" s="2">
        <f>ROUND(SUMIF(AA28:AA62,"=50209403",W28:W62),2)</f>
        <v>0</v>
      </c>
      <c r="AK64" s="2">
        <f>ROUND(SUMIF(AA28:AA62,"=50209403",X28:X62),2)</f>
        <v>3597035.08</v>
      </c>
      <c r="AL64" s="2">
        <f>ROUND(SUMIF(AA28:AA62,"=50209403",Y28:Y62),2)</f>
        <v>1749908.95</v>
      </c>
      <c r="AM64" s="2"/>
      <c r="AN64" s="2"/>
      <c r="AO64" s="2">
        <f t="shared" ref="AO64:BD64" si="62">ROUND(BX64,2)</f>
        <v>0</v>
      </c>
      <c r="AP64" s="2">
        <f t="shared" si="62"/>
        <v>0</v>
      </c>
      <c r="AQ64" s="2">
        <f t="shared" si="62"/>
        <v>0</v>
      </c>
      <c r="AR64" s="2">
        <f t="shared" si="62"/>
        <v>10207802.220000001</v>
      </c>
      <c r="AS64" s="2">
        <f t="shared" si="62"/>
        <v>0</v>
      </c>
      <c r="AT64" s="2">
        <f t="shared" si="62"/>
        <v>0</v>
      </c>
      <c r="AU64" s="2">
        <f t="shared" si="62"/>
        <v>10207802.220000001</v>
      </c>
      <c r="AV64" s="2">
        <f t="shared" si="62"/>
        <v>0</v>
      </c>
      <c r="AW64" s="2">
        <f t="shared" si="62"/>
        <v>0</v>
      </c>
      <c r="AX64" s="2">
        <f t="shared" si="62"/>
        <v>0</v>
      </c>
      <c r="AY64" s="2">
        <f t="shared" si="62"/>
        <v>0</v>
      </c>
      <c r="AZ64" s="2">
        <f t="shared" si="62"/>
        <v>0</v>
      </c>
      <c r="BA64" s="2">
        <f t="shared" si="62"/>
        <v>0</v>
      </c>
      <c r="BB64" s="2">
        <f t="shared" si="62"/>
        <v>0</v>
      </c>
      <c r="BC64" s="2">
        <f t="shared" si="62"/>
        <v>0</v>
      </c>
      <c r="BD64" s="2">
        <f t="shared" si="62"/>
        <v>0</v>
      </c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>
        <f>ROUND(SUMIF(AA28:AA62,"=50209403",FQ28:FQ62),2)</f>
        <v>0</v>
      </c>
      <c r="BY64" s="2">
        <f>ROUND(SUMIF(AA28:AA62,"=50209403",FR28:FR62),2)</f>
        <v>0</v>
      </c>
      <c r="BZ64" s="2">
        <f>ROUND(SUMIF(AA28:AA62,"=50209403",GL28:GL62),2)</f>
        <v>0</v>
      </c>
      <c r="CA64" s="2">
        <f>ROUND(SUMIF(AA28:AA62,"=50209403",GM28:GM62),2)</f>
        <v>10207802.220000001</v>
      </c>
      <c r="CB64" s="2">
        <f>ROUND(SUMIF(AA28:AA62,"=50209403",GN28:GN62),2)</f>
        <v>0</v>
      </c>
      <c r="CC64" s="2">
        <f>ROUND(SUMIF(AA28:AA62,"=50209403",GO28:GO62),2)</f>
        <v>0</v>
      </c>
      <c r="CD64" s="2">
        <f>ROUND(SUMIF(AA28:AA62,"=50209403",GP28:GP62),2)</f>
        <v>10207802.220000001</v>
      </c>
      <c r="CE64" s="2">
        <f>AC64-BX64</f>
        <v>0</v>
      </c>
      <c r="CF64" s="2">
        <f>AC64-BY64</f>
        <v>0</v>
      </c>
      <c r="CG64" s="2">
        <f>BX64-BZ64</f>
        <v>0</v>
      </c>
      <c r="CH64" s="2">
        <f>AC64-BX64-BY64+BZ64</f>
        <v>0</v>
      </c>
      <c r="CI64" s="2">
        <f>BY64-BZ64</f>
        <v>0</v>
      </c>
      <c r="CJ64" s="2">
        <f>ROUND(SUMIF(AA28:AA62,"=50209403",GX28:GX62),2)</f>
        <v>0</v>
      </c>
      <c r="CK64" s="2">
        <f>ROUND(SUMIF(AA28:AA62,"=50209403",GY28:GY62),2)</f>
        <v>0</v>
      </c>
      <c r="CL64" s="2">
        <f>ROUND(SUMIF(AA28:AA62,"=50209403",GZ28:GZ62),2)</f>
        <v>0</v>
      </c>
      <c r="CM64" s="2">
        <f>ROUND(SUMIF(AA28:AA62,"=50209403",HD28:HD62),2)</f>
        <v>0</v>
      </c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>
        <v>0</v>
      </c>
    </row>
    <row r="66" spans="1:28" x14ac:dyDescent="0.2">
      <c r="A66" s="4">
        <v>50</v>
      </c>
      <c r="B66" s="4">
        <v>0</v>
      </c>
      <c r="C66" s="4">
        <v>0</v>
      </c>
      <c r="D66" s="4">
        <v>1</v>
      </c>
      <c r="E66" s="4">
        <v>201</v>
      </c>
      <c r="F66" s="4">
        <f>ROUND(Source!O64,O66)</f>
        <v>4860858.1900000004</v>
      </c>
      <c r="G66" s="4" t="s">
        <v>158</v>
      </c>
      <c r="H66" s="4" t="s">
        <v>159</v>
      </c>
      <c r="I66" s="4"/>
      <c r="J66" s="4"/>
      <c r="K66" s="4">
        <v>201</v>
      </c>
      <c r="L66" s="4">
        <v>1</v>
      </c>
      <c r="M66" s="4">
        <v>3</v>
      </c>
      <c r="N66" s="4" t="s">
        <v>3</v>
      </c>
      <c r="O66" s="4">
        <v>2</v>
      </c>
      <c r="P66" s="4"/>
      <c r="Q66" s="4"/>
      <c r="R66" s="4"/>
      <c r="S66" s="4"/>
      <c r="T66" s="4"/>
      <c r="U66" s="4"/>
      <c r="V66" s="4"/>
      <c r="W66" s="4">
        <v>4860858.1899999995</v>
      </c>
      <c r="X66" s="4">
        <v>1</v>
      </c>
      <c r="Y66" s="4">
        <v>4860858.1899999995</v>
      </c>
      <c r="Z66" s="4"/>
      <c r="AA66" s="4"/>
      <c r="AB66" s="4"/>
    </row>
    <row r="67" spans="1:28" x14ac:dyDescent="0.2">
      <c r="A67" s="4">
        <v>50</v>
      </c>
      <c r="B67" s="4">
        <v>0</v>
      </c>
      <c r="C67" s="4">
        <v>0</v>
      </c>
      <c r="D67" s="4">
        <v>1</v>
      </c>
      <c r="E67" s="4">
        <v>202</v>
      </c>
      <c r="F67" s="4">
        <f>ROUND(Source!P64,O67)</f>
        <v>0</v>
      </c>
      <c r="G67" s="4" t="s">
        <v>160</v>
      </c>
      <c r="H67" s="4" t="s">
        <v>161</v>
      </c>
      <c r="I67" s="4"/>
      <c r="J67" s="4"/>
      <c r="K67" s="4">
        <v>202</v>
      </c>
      <c r="L67" s="4">
        <v>2</v>
      </c>
      <c r="M67" s="4">
        <v>3</v>
      </c>
      <c r="N67" s="4" t="s">
        <v>3</v>
      </c>
      <c r="O67" s="4">
        <v>2</v>
      </c>
      <c r="P67" s="4"/>
      <c r="Q67" s="4"/>
      <c r="R67" s="4"/>
      <c r="S67" s="4"/>
      <c r="T67" s="4"/>
      <c r="U67" s="4"/>
      <c r="V67" s="4"/>
      <c r="W67" s="4">
        <v>0</v>
      </c>
      <c r="X67" s="4">
        <v>1</v>
      </c>
      <c r="Y67" s="4">
        <v>0</v>
      </c>
      <c r="Z67" s="4"/>
      <c r="AA67" s="4"/>
      <c r="AB67" s="4"/>
    </row>
    <row r="68" spans="1:28" x14ac:dyDescent="0.2">
      <c r="A68" s="4">
        <v>50</v>
      </c>
      <c r="B68" s="4">
        <v>0</v>
      </c>
      <c r="C68" s="4">
        <v>0</v>
      </c>
      <c r="D68" s="4">
        <v>1</v>
      </c>
      <c r="E68" s="4">
        <v>222</v>
      </c>
      <c r="F68" s="4">
        <f>ROUND(Source!AO64,O68)</f>
        <v>0</v>
      </c>
      <c r="G68" s="4" t="s">
        <v>162</v>
      </c>
      <c r="H68" s="4" t="s">
        <v>163</v>
      </c>
      <c r="I68" s="4"/>
      <c r="J68" s="4"/>
      <c r="K68" s="4">
        <v>222</v>
      </c>
      <c r="L68" s="4">
        <v>3</v>
      </c>
      <c r="M68" s="4">
        <v>3</v>
      </c>
      <c r="N68" s="4" t="s">
        <v>3</v>
      </c>
      <c r="O68" s="4">
        <v>2</v>
      </c>
      <c r="P68" s="4"/>
      <c r="Q68" s="4"/>
      <c r="R68" s="4"/>
      <c r="S68" s="4"/>
      <c r="T68" s="4"/>
      <c r="U68" s="4"/>
      <c r="V68" s="4"/>
      <c r="W68" s="4">
        <v>0</v>
      </c>
      <c r="X68" s="4">
        <v>1</v>
      </c>
      <c r="Y68" s="4">
        <v>0</v>
      </c>
      <c r="Z68" s="4"/>
      <c r="AA68" s="4"/>
      <c r="AB68" s="4"/>
    </row>
    <row r="69" spans="1:28" x14ac:dyDescent="0.2">
      <c r="A69" s="4">
        <v>50</v>
      </c>
      <c r="B69" s="4">
        <v>0</v>
      </c>
      <c r="C69" s="4">
        <v>0</v>
      </c>
      <c r="D69" s="4">
        <v>1</v>
      </c>
      <c r="E69" s="4">
        <v>225</v>
      </c>
      <c r="F69" s="4">
        <f>ROUND(Source!AV64,O69)</f>
        <v>0</v>
      </c>
      <c r="G69" s="4" t="s">
        <v>164</v>
      </c>
      <c r="H69" s="4" t="s">
        <v>165</v>
      </c>
      <c r="I69" s="4"/>
      <c r="J69" s="4"/>
      <c r="K69" s="4">
        <v>225</v>
      </c>
      <c r="L69" s="4">
        <v>4</v>
      </c>
      <c r="M69" s="4">
        <v>3</v>
      </c>
      <c r="N69" s="4" t="s">
        <v>3</v>
      </c>
      <c r="O69" s="4">
        <v>2</v>
      </c>
      <c r="P69" s="4"/>
      <c r="Q69" s="4"/>
      <c r="R69" s="4"/>
      <c r="S69" s="4"/>
      <c r="T69" s="4"/>
      <c r="U69" s="4"/>
      <c r="V69" s="4"/>
      <c r="W69" s="4">
        <v>0</v>
      </c>
      <c r="X69" s="4">
        <v>1</v>
      </c>
      <c r="Y69" s="4">
        <v>0</v>
      </c>
      <c r="Z69" s="4"/>
      <c r="AA69" s="4"/>
      <c r="AB69" s="4"/>
    </row>
    <row r="70" spans="1:28" x14ac:dyDescent="0.2">
      <c r="A70" s="4">
        <v>50</v>
      </c>
      <c r="B70" s="4">
        <v>0</v>
      </c>
      <c r="C70" s="4">
        <v>0</v>
      </c>
      <c r="D70" s="4">
        <v>1</v>
      </c>
      <c r="E70" s="4">
        <v>226</v>
      </c>
      <c r="F70" s="4">
        <f>ROUND(Source!AW64,O70)</f>
        <v>0</v>
      </c>
      <c r="G70" s="4" t="s">
        <v>166</v>
      </c>
      <c r="H70" s="4" t="s">
        <v>167</v>
      </c>
      <c r="I70" s="4"/>
      <c r="J70" s="4"/>
      <c r="K70" s="4">
        <v>226</v>
      </c>
      <c r="L70" s="4">
        <v>5</v>
      </c>
      <c r="M70" s="4">
        <v>3</v>
      </c>
      <c r="N70" s="4" t="s">
        <v>3</v>
      </c>
      <c r="O70" s="4">
        <v>2</v>
      </c>
      <c r="P70" s="4"/>
      <c r="Q70" s="4"/>
      <c r="R70" s="4"/>
      <c r="S70" s="4"/>
      <c r="T70" s="4"/>
      <c r="U70" s="4"/>
      <c r="V70" s="4"/>
      <c r="W70" s="4">
        <v>0</v>
      </c>
      <c r="X70" s="4">
        <v>1</v>
      </c>
      <c r="Y70" s="4">
        <v>0</v>
      </c>
      <c r="Z70" s="4"/>
      <c r="AA70" s="4"/>
      <c r="AB70" s="4"/>
    </row>
    <row r="71" spans="1:28" x14ac:dyDescent="0.2">
      <c r="A71" s="4">
        <v>50</v>
      </c>
      <c r="B71" s="4">
        <v>0</v>
      </c>
      <c r="C71" s="4">
        <v>0</v>
      </c>
      <c r="D71" s="4">
        <v>1</v>
      </c>
      <c r="E71" s="4">
        <v>227</v>
      </c>
      <c r="F71" s="4">
        <f>ROUND(Source!AX64,O71)</f>
        <v>0</v>
      </c>
      <c r="G71" s="4" t="s">
        <v>168</v>
      </c>
      <c r="H71" s="4" t="s">
        <v>169</v>
      </c>
      <c r="I71" s="4"/>
      <c r="J71" s="4"/>
      <c r="K71" s="4">
        <v>227</v>
      </c>
      <c r="L71" s="4">
        <v>6</v>
      </c>
      <c r="M71" s="4">
        <v>3</v>
      </c>
      <c r="N71" s="4" t="s">
        <v>3</v>
      </c>
      <c r="O71" s="4">
        <v>2</v>
      </c>
      <c r="P71" s="4"/>
      <c r="Q71" s="4"/>
      <c r="R71" s="4"/>
      <c r="S71" s="4"/>
      <c r="T71" s="4"/>
      <c r="U71" s="4"/>
      <c r="V71" s="4"/>
      <c r="W71" s="4">
        <v>0</v>
      </c>
      <c r="X71" s="4">
        <v>1</v>
      </c>
      <c r="Y71" s="4">
        <v>0</v>
      </c>
      <c r="Z71" s="4"/>
      <c r="AA71" s="4"/>
      <c r="AB71" s="4"/>
    </row>
    <row r="72" spans="1:28" x14ac:dyDescent="0.2">
      <c r="A72" s="4">
        <v>50</v>
      </c>
      <c r="B72" s="4">
        <v>0</v>
      </c>
      <c r="C72" s="4">
        <v>0</v>
      </c>
      <c r="D72" s="4">
        <v>1</v>
      </c>
      <c r="E72" s="4">
        <v>228</v>
      </c>
      <c r="F72" s="4">
        <f>ROUND(Source!AY64,O72)</f>
        <v>0</v>
      </c>
      <c r="G72" s="4" t="s">
        <v>170</v>
      </c>
      <c r="H72" s="4" t="s">
        <v>171</v>
      </c>
      <c r="I72" s="4"/>
      <c r="J72" s="4"/>
      <c r="K72" s="4">
        <v>228</v>
      </c>
      <c r="L72" s="4">
        <v>7</v>
      </c>
      <c r="M72" s="4">
        <v>3</v>
      </c>
      <c r="N72" s="4" t="s">
        <v>3</v>
      </c>
      <c r="O72" s="4">
        <v>2</v>
      </c>
      <c r="P72" s="4"/>
      <c r="Q72" s="4"/>
      <c r="R72" s="4"/>
      <c r="S72" s="4"/>
      <c r="T72" s="4"/>
      <c r="U72" s="4"/>
      <c r="V72" s="4"/>
      <c r="W72" s="4">
        <v>0</v>
      </c>
      <c r="X72" s="4">
        <v>1</v>
      </c>
      <c r="Y72" s="4">
        <v>0</v>
      </c>
      <c r="Z72" s="4"/>
      <c r="AA72" s="4"/>
      <c r="AB72" s="4"/>
    </row>
    <row r="73" spans="1:28" x14ac:dyDescent="0.2">
      <c r="A73" s="4">
        <v>50</v>
      </c>
      <c r="B73" s="4">
        <v>0</v>
      </c>
      <c r="C73" s="4">
        <v>0</v>
      </c>
      <c r="D73" s="4">
        <v>1</v>
      </c>
      <c r="E73" s="4">
        <v>216</v>
      </c>
      <c r="F73" s="4">
        <f>ROUND(Source!AP64,O73)</f>
        <v>0</v>
      </c>
      <c r="G73" s="4" t="s">
        <v>172</v>
      </c>
      <c r="H73" s="4" t="s">
        <v>173</v>
      </c>
      <c r="I73" s="4"/>
      <c r="J73" s="4"/>
      <c r="K73" s="4">
        <v>216</v>
      </c>
      <c r="L73" s="4">
        <v>8</v>
      </c>
      <c r="M73" s="4">
        <v>3</v>
      </c>
      <c r="N73" s="4" t="s">
        <v>3</v>
      </c>
      <c r="O73" s="4">
        <v>2</v>
      </c>
      <c r="P73" s="4"/>
      <c r="Q73" s="4"/>
      <c r="R73" s="4"/>
      <c r="S73" s="4"/>
      <c r="T73" s="4"/>
      <c r="U73" s="4"/>
      <c r="V73" s="4"/>
      <c r="W73" s="4">
        <v>0</v>
      </c>
      <c r="X73" s="4">
        <v>1</v>
      </c>
      <c r="Y73" s="4">
        <v>0</v>
      </c>
      <c r="Z73" s="4"/>
      <c r="AA73" s="4"/>
      <c r="AB73" s="4"/>
    </row>
    <row r="74" spans="1:28" x14ac:dyDescent="0.2">
      <c r="A74" s="4">
        <v>50</v>
      </c>
      <c r="B74" s="4">
        <v>0</v>
      </c>
      <c r="C74" s="4">
        <v>0</v>
      </c>
      <c r="D74" s="4">
        <v>1</v>
      </c>
      <c r="E74" s="4">
        <v>223</v>
      </c>
      <c r="F74" s="4">
        <f>ROUND(Source!AQ64,O74)</f>
        <v>0</v>
      </c>
      <c r="G74" s="4" t="s">
        <v>174</v>
      </c>
      <c r="H74" s="4" t="s">
        <v>175</v>
      </c>
      <c r="I74" s="4"/>
      <c r="J74" s="4"/>
      <c r="K74" s="4">
        <v>223</v>
      </c>
      <c r="L74" s="4">
        <v>9</v>
      </c>
      <c r="M74" s="4">
        <v>3</v>
      </c>
      <c r="N74" s="4" t="s">
        <v>3</v>
      </c>
      <c r="O74" s="4">
        <v>2</v>
      </c>
      <c r="P74" s="4"/>
      <c r="Q74" s="4"/>
      <c r="R74" s="4"/>
      <c r="S74" s="4"/>
      <c r="T74" s="4"/>
      <c r="U74" s="4"/>
      <c r="V74" s="4"/>
      <c r="W74" s="4">
        <v>0</v>
      </c>
      <c r="X74" s="4">
        <v>1</v>
      </c>
      <c r="Y74" s="4">
        <v>0</v>
      </c>
      <c r="Z74" s="4"/>
      <c r="AA74" s="4"/>
      <c r="AB74" s="4"/>
    </row>
    <row r="75" spans="1:28" x14ac:dyDescent="0.2">
      <c r="A75" s="4">
        <v>50</v>
      </c>
      <c r="B75" s="4">
        <v>0</v>
      </c>
      <c r="C75" s="4">
        <v>0</v>
      </c>
      <c r="D75" s="4">
        <v>1</v>
      </c>
      <c r="E75" s="4">
        <v>229</v>
      </c>
      <c r="F75" s="4">
        <f>ROUND(Source!AZ64,O75)</f>
        <v>0</v>
      </c>
      <c r="G75" s="4" t="s">
        <v>176</v>
      </c>
      <c r="H75" s="4" t="s">
        <v>177</v>
      </c>
      <c r="I75" s="4"/>
      <c r="J75" s="4"/>
      <c r="K75" s="4">
        <v>229</v>
      </c>
      <c r="L75" s="4">
        <v>10</v>
      </c>
      <c r="M75" s="4">
        <v>3</v>
      </c>
      <c r="N75" s="4" t="s">
        <v>3</v>
      </c>
      <c r="O75" s="4">
        <v>2</v>
      </c>
      <c r="P75" s="4"/>
      <c r="Q75" s="4"/>
      <c r="R75" s="4"/>
      <c r="S75" s="4"/>
      <c r="T75" s="4"/>
      <c r="U75" s="4"/>
      <c r="V75" s="4"/>
      <c r="W75" s="4">
        <v>0</v>
      </c>
      <c r="X75" s="4">
        <v>1</v>
      </c>
      <c r="Y75" s="4">
        <v>0</v>
      </c>
      <c r="Z75" s="4"/>
      <c r="AA75" s="4"/>
      <c r="AB75" s="4"/>
    </row>
    <row r="76" spans="1:28" x14ac:dyDescent="0.2">
      <c r="A76" s="4">
        <v>50</v>
      </c>
      <c r="B76" s="4">
        <v>0</v>
      </c>
      <c r="C76" s="4">
        <v>0</v>
      </c>
      <c r="D76" s="4">
        <v>1</v>
      </c>
      <c r="E76" s="4">
        <v>203</v>
      </c>
      <c r="F76" s="4">
        <f>ROUND(Source!Q64,O76)</f>
        <v>0</v>
      </c>
      <c r="G76" s="4" t="s">
        <v>178</v>
      </c>
      <c r="H76" s="4" t="s">
        <v>179</v>
      </c>
      <c r="I76" s="4"/>
      <c r="J76" s="4"/>
      <c r="K76" s="4">
        <v>203</v>
      </c>
      <c r="L76" s="4">
        <v>11</v>
      </c>
      <c r="M76" s="4">
        <v>3</v>
      </c>
      <c r="N76" s="4" t="s">
        <v>3</v>
      </c>
      <c r="O76" s="4">
        <v>2</v>
      </c>
      <c r="P76" s="4"/>
      <c r="Q76" s="4"/>
      <c r="R76" s="4"/>
      <c r="S76" s="4"/>
      <c r="T76" s="4"/>
      <c r="U76" s="4"/>
      <c r="V76" s="4"/>
      <c r="W76" s="4">
        <v>0</v>
      </c>
      <c r="X76" s="4">
        <v>1</v>
      </c>
      <c r="Y76" s="4">
        <v>0</v>
      </c>
      <c r="Z76" s="4"/>
      <c r="AA76" s="4"/>
      <c r="AB76" s="4"/>
    </row>
    <row r="77" spans="1:28" x14ac:dyDescent="0.2">
      <c r="A77" s="4">
        <v>50</v>
      </c>
      <c r="B77" s="4">
        <v>0</v>
      </c>
      <c r="C77" s="4">
        <v>0</v>
      </c>
      <c r="D77" s="4">
        <v>1</v>
      </c>
      <c r="E77" s="4">
        <v>231</v>
      </c>
      <c r="F77" s="4">
        <f>ROUND(Source!BB64,O77)</f>
        <v>0</v>
      </c>
      <c r="G77" s="4" t="s">
        <v>180</v>
      </c>
      <c r="H77" s="4" t="s">
        <v>181</v>
      </c>
      <c r="I77" s="4"/>
      <c r="J77" s="4"/>
      <c r="K77" s="4">
        <v>231</v>
      </c>
      <c r="L77" s="4">
        <v>12</v>
      </c>
      <c r="M77" s="4">
        <v>3</v>
      </c>
      <c r="N77" s="4" t="s">
        <v>3</v>
      </c>
      <c r="O77" s="4">
        <v>2</v>
      </c>
      <c r="P77" s="4"/>
      <c r="Q77" s="4"/>
      <c r="R77" s="4"/>
      <c r="S77" s="4"/>
      <c r="T77" s="4"/>
      <c r="U77" s="4"/>
      <c r="V77" s="4"/>
      <c r="W77" s="4">
        <v>0</v>
      </c>
      <c r="X77" s="4">
        <v>1</v>
      </c>
      <c r="Y77" s="4">
        <v>0</v>
      </c>
      <c r="Z77" s="4"/>
      <c r="AA77" s="4"/>
      <c r="AB77" s="4"/>
    </row>
    <row r="78" spans="1:28" x14ac:dyDescent="0.2">
      <c r="A78" s="4">
        <v>50</v>
      </c>
      <c r="B78" s="4">
        <v>0</v>
      </c>
      <c r="C78" s="4">
        <v>0</v>
      </c>
      <c r="D78" s="4">
        <v>1</v>
      </c>
      <c r="E78" s="4">
        <v>204</v>
      </c>
      <c r="F78" s="4">
        <f>ROUND(Source!R64,O78)</f>
        <v>0</v>
      </c>
      <c r="G78" s="4" t="s">
        <v>182</v>
      </c>
      <c r="H78" s="4" t="s">
        <v>183</v>
      </c>
      <c r="I78" s="4"/>
      <c r="J78" s="4"/>
      <c r="K78" s="4">
        <v>204</v>
      </c>
      <c r="L78" s="4">
        <v>13</v>
      </c>
      <c r="M78" s="4">
        <v>3</v>
      </c>
      <c r="N78" s="4" t="s">
        <v>3</v>
      </c>
      <c r="O78" s="4">
        <v>2</v>
      </c>
      <c r="P78" s="4"/>
      <c r="Q78" s="4"/>
      <c r="R78" s="4"/>
      <c r="S78" s="4"/>
      <c r="T78" s="4"/>
      <c r="U78" s="4"/>
      <c r="V78" s="4"/>
      <c r="W78" s="4">
        <v>0</v>
      </c>
      <c r="X78" s="4">
        <v>1</v>
      </c>
      <c r="Y78" s="4">
        <v>0</v>
      </c>
      <c r="Z78" s="4"/>
      <c r="AA78" s="4"/>
      <c r="AB78" s="4"/>
    </row>
    <row r="79" spans="1:28" x14ac:dyDescent="0.2">
      <c r="A79" s="4">
        <v>50</v>
      </c>
      <c r="B79" s="4">
        <v>0</v>
      </c>
      <c r="C79" s="4">
        <v>0</v>
      </c>
      <c r="D79" s="4">
        <v>1</v>
      </c>
      <c r="E79" s="4">
        <v>205</v>
      </c>
      <c r="F79" s="4">
        <f>ROUND(Source!S64,O79)</f>
        <v>4860858.1900000004</v>
      </c>
      <c r="G79" s="4" t="s">
        <v>184</v>
      </c>
      <c r="H79" s="4" t="s">
        <v>185</v>
      </c>
      <c r="I79" s="4"/>
      <c r="J79" s="4"/>
      <c r="K79" s="4">
        <v>205</v>
      </c>
      <c r="L79" s="4">
        <v>14</v>
      </c>
      <c r="M79" s="4">
        <v>3</v>
      </c>
      <c r="N79" s="4" t="s">
        <v>3</v>
      </c>
      <c r="O79" s="4">
        <v>2</v>
      </c>
      <c r="P79" s="4"/>
      <c r="Q79" s="4"/>
      <c r="R79" s="4"/>
      <c r="S79" s="4"/>
      <c r="T79" s="4"/>
      <c r="U79" s="4"/>
      <c r="V79" s="4"/>
      <c r="W79" s="4">
        <v>4860858.1899999995</v>
      </c>
      <c r="X79" s="4">
        <v>1</v>
      </c>
      <c r="Y79" s="4">
        <v>4860858.1899999995</v>
      </c>
      <c r="Z79" s="4"/>
      <c r="AA79" s="4"/>
      <c r="AB79" s="4"/>
    </row>
    <row r="80" spans="1:28" x14ac:dyDescent="0.2">
      <c r="A80" s="4">
        <v>50</v>
      </c>
      <c r="B80" s="4">
        <v>0</v>
      </c>
      <c r="C80" s="4">
        <v>0</v>
      </c>
      <c r="D80" s="4">
        <v>1</v>
      </c>
      <c r="E80" s="4">
        <v>232</v>
      </c>
      <c r="F80" s="4">
        <f>ROUND(Source!BC64,O80)</f>
        <v>0</v>
      </c>
      <c r="G80" s="4" t="s">
        <v>186</v>
      </c>
      <c r="H80" s="4" t="s">
        <v>187</v>
      </c>
      <c r="I80" s="4"/>
      <c r="J80" s="4"/>
      <c r="K80" s="4">
        <v>232</v>
      </c>
      <c r="L80" s="4">
        <v>15</v>
      </c>
      <c r="M80" s="4">
        <v>3</v>
      </c>
      <c r="N80" s="4" t="s">
        <v>3</v>
      </c>
      <c r="O80" s="4">
        <v>2</v>
      </c>
      <c r="P80" s="4"/>
      <c r="Q80" s="4"/>
      <c r="R80" s="4"/>
      <c r="S80" s="4"/>
      <c r="T80" s="4"/>
      <c r="U80" s="4"/>
      <c r="V80" s="4"/>
      <c r="W80" s="4">
        <v>0</v>
      </c>
      <c r="X80" s="4">
        <v>1</v>
      </c>
      <c r="Y80" s="4">
        <v>0</v>
      </c>
      <c r="Z80" s="4"/>
      <c r="AA80" s="4"/>
      <c r="AB80" s="4"/>
    </row>
    <row r="81" spans="1:206" x14ac:dyDescent="0.2">
      <c r="A81" s="4">
        <v>50</v>
      </c>
      <c r="B81" s="4">
        <v>0</v>
      </c>
      <c r="C81" s="4">
        <v>0</v>
      </c>
      <c r="D81" s="4">
        <v>1</v>
      </c>
      <c r="E81" s="4">
        <v>214</v>
      </c>
      <c r="F81" s="4">
        <f>ROUND(Source!AS64,O81)</f>
        <v>0</v>
      </c>
      <c r="G81" s="4" t="s">
        <v>188</v>
      </c>
      <c r="H81" s="4" t="s">
        <v>189</v>
      </c>
      <c r="I81" s="4"/>
      <c r="J81" s="4"/>
      <c r="K81" s="4">
        <v>214</v>
      </c>
      <c r="L81" s="4">
        <v>16</v>
      </c>
      <c r="M81" s="4">
        <v>3</v>
      </c>
      <c r="N81" s="4" t="s">
        <v>3</v>
      </c>
      <c r="O81" s="4">
        <v>2</v>
      </c>
      <c r="P81" s="4"/>
      <c r="Q81" s="4"/>
      <c r="R81" s="4"/>
      <c r="S81" s="4"/>
      <c r="T81" s="4"/>
      <c r="U81" s="4"/>
      <c r="V81" s="4"/>
      <c r="W81" s="4">
        <v>0</v>
      </c>
      <c r="X81" s="4">
        <v>1</v>
      </c>
      <c r="Y81" s="4">
        <v>0</v>
      </c>
      <c r="Z81" s="4"/>
      <c r="AA81" s="4"/>
      <c r="AB81" s="4"/>
    </row>
    <row r="82" spans="1:206" x14ac:dyDescent="0.2">
      <c r="A82" s="4">
        <v>50</v>
      </c>
      <c r="B82" s="4">
        <v>0</v>
      </c>
      <c r="C82" s="4">
        <v>0</v>
      </c>
      <c r="D82" s="4">
        <v>1</v>
      </c>
      <c r="E82" s="4">
        <v>215</v>
      </c>
      <c r="F82" s="4">
        <f>ROUND(Source!AT64,O82)</f>
        <v>0</v>
      </c>
      <c r="G82" s="4" t="s">
        <v>190</v>
      </c>
      <c r="H82" s="4" t="s">
        <v>191</v>
      </c>
      <c r="I82" s="4"/>
      <c r="J82" s="4"/>
      <c r="K82" s="4">
        <v>215</v>
      </c>
      <c r="L82" s="4">
        <v>17</v>
      </c>
      <c r="M82" s="4">
        <v>3</v>
      </c>
      <c r="N82" s="4" t="s">
        <v>3</v>
      </c>
      <c r="O82" s="4">
        <v>2</v>
      </c>
      <c r="P82" s="4"/>
      <c r="Q82" s="4"/>
      <c r="R82" s="4"/>
      <c r="S82" s="4"/>
      <c r="T82" s="4"/>
      <c r="U82" s="4"/>
      <c r="V82" s="4"/>
      <c r="W82" s="4">
        <v>0</v>
      </c>
      <c r="X82" s="4">
        <v>1</v>
      </c>
      <c r="Y82" s="4">
        <v>0</v>
      </c>
      <c r="Z82" s="4"/>
      <c r="AA82" s="4"/>
      <c r="AB82" s="4"/>
    </row>
    <row r="83" spans="1:206" x14ac:dyDescent="0.2">
      <c r="A83" s="4">
        <v>50</v>
      </c>
      <c r="B83" s="4">
        <v>0</v>
      </c>
      <c r="C83" s="4">
        <v>0</v>
      </c>
      <c r="D83" s="4">
        <v>1</v>
      </c>
      <c r="E83" s="4">
        <v>217</v>
      </c>
      <c r="F83" s="4">
        <f>ROUND(Source!AU64,O83)</f>
        <v>10207802.220000001</v>
      </c>
      <c r="G83" s="4" t="s">
        <v>192</v>
      </c>
      <c r="H83" s="4" t="s">
        <v>193</v>
      </c>
      <c r="I83" s="4"/>
      <c r="J83" s="4"/>
      <c r="K83" s="4">
        <v>217</v>
      </c>
      <c r="L83" s="4">
        <v>18</v>
      </c>
      <c r="M83" s="4">
        <v>3</v>
      </c>
      <c r="N83" s="4" t="s">
        <v>3</v>
      </c>
      <c r="O83" s="4">
        <v>2</v>
      </c>
      <c r="P83" s="4"/>
      <c r="Q83" s="4"/>
      <c r="R83" s="4"/>
      <c r="S83" s="4"/>
      <c r="T83" s="4"/>
      <c r="U83" s="4"/>
      <c r="V83" s="4"/>
      <c r="W83" s="4">
        <v>10207802.220000001</v>
      </c>
      <c r="X83" s="4">
        <v>1</v>
      </c>
      <c r="Y83" s="4">
        <v>10207802.220000001</v>
      </c>
      <c r="Z83" s="4"/>
      <c r="AA83" s="4"/>
      <c r="AB83" s="4"/>
    </row>
    <row r="84" spans="1:206" x14ac:dyDescent="0.2">
      <c r="A84" s="4">
        <v>50</v>
      </c>
      <c r="B84" s="4">
        <v>0</v>
      </c>
      <c r="C84" s="4">
        <v>0</v>
      </c>
      <c r="D84" s="4">
        <v>1</v>
      </c>
      <c r="E84" s="4">
        <v>230</v>
      </c>
      <c r="F84" s="4">
        <f>ROUND(Source!BA64,O84)</f>
        <v>0</v>
      </c>
      <c r="G84" s="4" t="s">
        <v>194</v>
      </c>
      <c r="H84" s="4" t="s">
        <v>195</v>
      </c>
      <c r="I84" s="4"/>
      <c r="J84" s="4"/>
      <c r="K84" s="4">
        <v>230</v>
      </c>
      <c r="L84" s="4">
        <v>19</v>
      </c>
      <c r="M84" s="4">
        <v>3</v>
      </c>
      <c r="N84" s="4" t="s">
        <v>3</v>
      </c>
      <c r="O84" s="4">
        <v>2</v>
      </c>
      <c r="P84" s="4"/>
      <c r="Q84" s="4"/>
      <c r="R84" s="4"/>
      <c r="S84" s="4"/>
      <c r="T84" s="4"/>
      <c r="U84" s="4"/>
      <c r="V84" s="4"/>
      <c r="W84" s="4">
        <v>0</v>
      </c>
      <c r="X84" s="4">
        <v>1</v>
      </c>
      <c r="Y84" s="4">
        <v>0</v>
      </c>
      <c r="Z84" s="4"/>
      <c r="AA84" s="4"/>
      <c r="AB84" s="4"/>
    </row>
    <row r="85" spans="1:206" x14ac:dyDescent="0.2">
      <c r="A85" s="4">
        <v>50</v>
      </c>
      <c r="B85" s="4">
        <v>0</v>
      </c>
      <c r="C85" s="4">
        <v>0</v>
      </c>
      <c r="D85" s="4">
        <v>1</v>
      </c>
      <c r="E85" s="4">
        <v>206</v>
      </c>
      <c r="F85" s="4">
        <f>ROUND(Source!T64,O85)</f>
        <v>0</v>
      </c>
      <c r="G85" s="4" t="s">
        <v>196</v>
      </c>
      <c r="H85" s="4" t="s">
        <v>197</v>
      </c>
      <c r="I85" s="4"/>
      <c r="J85" s="4"/>
      <c r="K85" s="4">
        <v>206</v>
      </c>
      <c r="L85" s="4">
        <v>20</v>
      </c>
      <c r="M85" s="4">
        <v>3</v>
      </c>
      <c r="N85" s="4" t="s">
        <v>3</v>
      </c>
      <c r="O85" s="4">
        <v>2</v>
      </c>
      <c r="P85" s="4"/>
      <c r="Q85" s="4"/>
      <c r="R85" s="4"/>
      <c r="S85" s="4"/>
      <c r="T85" s="4"/>
      <c r="U85" s="4"/>
      <c r="V85" s="4"/>
      <c r="W85" s="4">
        <v>0</v>
      </c>
      <c r="X85" s="4">
        <v>1</v>
      </c>
      <c r="Y85" s="4">
        <v>0</v>
      </c>
      <c r="Z85" s="4"/>
      <c r="AA85" s="4"/>
      <c r="AB85" s="4"/>
    </row>
    <row r="86" spans="1:206" x14ac:dyDescent="0.2">
      <c r="A86" s="4">
        <v>50</v>
      </c>
      <c r="B86" s="4">
        <v>0</v>
      </c>
      <c r="C86" s="4">
        <v>0</v>
      </c>
      <c r="D86" s="4">
        <v>1</v>
      </c>
      <c r="E86" s="4">
        <v>207</v>
      </c>
      <c r="F86" s="4">
        <f>ROUND(Source!U64,O86)</f>
        <v>7467.8042400000004</v>
      </c>
      <c r="G86" s="4" t="s">
        <v>198</v>
      </c>
      <c r="H86" s="4" t="s">
        <v>199</v>
      </c>
      <c r="I86" s="4"/>
      <c r="J86" s="4"/>
      <c r="K86" s="4">
        <v>207</v>
      </c>
      <c r="L86" s="4">
        <v>21</v>
      </c>
      <c r="M86" s="4">
        <v>3</v>
      </c>
      <c r="N86" s="4" t="s">
        <v>3</v>
      </c>
      <c r="O86" s="4">
        <v>7</v>
      </c>
      <c r="P86" s="4"/>
      <c r="Q86" s="4"/>
      <c r="R86" s="4"/>
      <c r="S86" s="4"/>
      <c r="T86" s="4"/>
      <c r="U86" s="4"/>
      <c r="V86" s="4"/>
      <c r="W86" s="4">
        <v>7467.8042400000004</v>
      </c>
      <c r="X86" s="4">
        <v>1</v>
      </c>
      <c r="Y86" s="4">
        <v>7467.8042400000004</v>
      </c>
      <c r="Z86" s="4"/>
      <c r="AA86" s="4"/>
      <c r="AB86" s="4"/>
    </row>
    <row r="87" spans="1:206" x14ac:dyDescent="0.2">
      <c r="A87" s="4">
        <v>50</v>
      </c>
      <c r="B87" s="4">
        <v>0</v>
      </c>
      <c r="C87" s="4">
        <v>0</v>
      </c>
      <c r="D87" s="4">
        <v>1</v>
      </c>
      <c r="E87" s="4">
        <v>208</v>
      </c>
      <c r="F87" s="4">
        <f>ROUND(Source!V64,O87)</f>
        <v>0</v>
      </c>
      <c r="G87" s="4" t="s">
        <v>200</v>
      </c>
      <c r="H87" s="4" t="s">
        <v>201</v>
      </c>
      <c r="I87" s="4"/>
      <c r="J87" s="4"/>
      <c r="K87" s="4">
        <v>208</v>
      </c>
      <c r="L87" s="4">
        <v>22</v>
      </c>
      <c r="M87" s="4">
        <v>3</v>
      </c>
      <c r="N87" s="4" t="s">
        <v>3</v>
      </c>
      <c r="O87" s="4">
        <v>7</v>
      </c>
      <c r="P87" s="4"/>
      <c r="Q87" s="4"/>
      <c r="R87" s="4"/>
      <c r="S87" s="4"/>
      <c r="T87" s="4"/>
      <c r="U87" s="4"/>
      <c r="V87" s="4"/>
      <c r="W87" s="4">
        <v>0</v>
      </c>
      <c r="X87" s="4">
        <v>1</v>
      </c>
      <c r="Y87" s="4">
        <v>0</v>
      </c>
      <c r="Z87" s="4"/>
      <c r="AA87" s="4"/>
      <c r="AB87" s="4"/>
    </row>
    <row r="88" spans="1:206" x14ac:dyDescent="0.2">
      <c r="A88" s="4">
        <v>50</v>
      </c>
      <c r="B88" s="4">
        <v>0</v>
      </c>
      <c r="C88" s="4">
        <v>0</v>
      </c>
      <c r="D88" s="4">
        <v>1</v>
      </c>
      <c r="E88" s="4">
        <v>209</v>
      </c>
      <c r="F88" s="4">
        <f>ROUND(Source!W64,O88)</f>
        <v>0</v>
      </c>
      <c r="G88" s="4" t="s">
        <v>202</v>
      </c>
      <c r="H88" s="4" t="s">
        <v>203</v>
      </c>
      <c r="I88" s="4"/>
      <c r="J88" s="4"/>
      <c r="K88" s="4">
        <v>209</v>
      </c>
      <c r="L88" s="4">
        <v>23</v>
      </c>
      <c r="M88" s="4">
        <v>3</v>
      </c>
      <c r="N88" s="4" t="s">
        <v>3</v>
      </c>
      <c r="O88" s="4">
        <v>2</v>
      </c>
      <c r="P88" s="4"/>
      <c r="Q88" s="4"/>
      <c r="R88" s="4"/>
      <c r="S88" s="4"/>
      <c r="T88" s="4"/>
      <c r="U88" s="4"/>
      <c r="V88" s="4"/>
      <c r="W88" s="4">
        <v>0</v>
      </c>
      <c r="X88" s="4">
        <v>1</v>
      </c>
      <c r="Y88" s="4">
        <v>0</v>
      </c>
      <c r="Z88" s="4"/>
      <c r="AA88" s="4"/>
      <c r="AB88" s="4"/>
    </row>
    <row r="89" spans="1:206" x14ac:dyDescent="0.2">
      <c r="A89" s="4">
        <v>50</v>
      </c>
      <c r="B89" s="4">
        <v>0</v>
      </c>
      <c r="C89" s="4">
        <v>0</v>
      </c>
      <c r="D89" s="4">
        <v>1</v>
      </c>
      <c r="E89" s="4">
        <v>233</v>
      </c>
      <c r="F89" s="4">
        <f>ROUND(Source!BD64,O89)</f>
        <v>0</v>
      </c>
      <c r="G89" s="4" t="s">
        <v>204</v>
      </c>
      <c r="H89" s="4" t="s">
        <v>205</v>
      </c>
      <c r="I89" s="4"/>
      <c r="J89" s="4"/>
      <c r="K89" s="4">
        <v>233</v>
      </c>
      <c r="L89" s="4">
        <v>24</v>
      </c>
      <c r="M89" s="4">
        <v>3</v>
      </c>
      <c r="N89" s="4" t="s">
        <v>3</v>
      </c>
      <c r="O89" s="4">
        <v>2</v>
      </c>
      <c r="P89" s="4"/>
      <c r="Q89" s="4"/>
      <c r="R89" s="4"/>
      <c r="S89" s="4"/>
      <c r="T89" s="4"/>
      <c r="U89" s="4"/>
      <c r="V89" s="4"/>
      <c r="W89" s="4">
        <v>0</v>
      </c>
      <c r="X89" s="4">
        <v>1</v>
      </c>
      <c r="Y89" s="4">
        <v>0</v>
      </c>
      <c r="Z89" s="4"/>
      <c r="AA89" s="4"/>
      <c r="AB89" s="4"/>
    </row>
    <row r="90" spans="1:206" x14ac:dyDescent="0.2">
      <c r="A90" s="4">
        <v>50</v>
      </c>
      <c r="B90" s="4">
        <v>0</v>
      </c>
      <c r="C90" s="4">
        <v>0</v>
      </c>
      <c r="D90" s="4">
        <v>1</v>
      </c>
      <c r="E90" s="4">
        <v>210</v>
      </c>
      <c r="F90" s="4">
        <f>ROUND(Source!X64,O90)</f>
        <v>3597035.08</v>
      </c>
      <c r="G90" s="4" t="s">
        <v>206</v>
      </c>
      <c r="H90" s="4" t="s">
        <v>207</v>
      </c>
      <c r="I90" s="4"/>
      <c r="J90" s="4"/>
      <c r="K90" s="4">
        <v>210</v>
      </c>
      <c r="L90" s="4">
        <v>25</v>
      </c>
      <c r="M90" s="4">
        <v>3</v>
      </c>
      <c r="N90" s="4" t="s">
        <v>3</v>
      </c>
      <c r="O90" s="4">
        <v>2</v>
      </c>
      <c r="P90" s="4"/>
      <c r="Q90" s="4"/>
      <c r="R90" s="4"/>
      <c r="S90" s="4"/>
      <c r="T90" s="4"/>
      <c r="U90" s="4"/>
      <c r="V90" s="4"/>
      <c r="W90" s="4">
        <v>3597035.08</v>
      </c>
      <c r="X90" s="4">
        <v>1</v>
      </c>
      <c r="Y90" s="4">
        <v>3597035.08</v>
      </c>
      <c r="Z90" s="4"/>
      <c r="AA90" s="4"/>
      <c r="AB90" s="4"/>
    </row>
    <row r="91" spans="1:206" x14ac:dyDescent="0.2">
      <c r="A91" s="4">
        <v>50</v>
      </c>
      <c r="B91" s="4">
        <v>0</v>
      </c>
      <c r="C91" s="4">
        <v>0</v>
      </c>
      <c r="D91" s="4">
        <v>1</v>
      </c>
      <c r="E91" s="4">
        <v>211</v>
      </c>
      <c r="F91" s="4">
        <f>ROUND(Source!Y64,O91)</f>
        <v>1749908.95</v>
      </c>
      <c r="G91" s="4" t="s">
        <v>208</v>
      </c>
      <c r="H91" s="4" t="s">
        <v>209</v>
      </c>
      <c r="I91" s="4"/>
      <c r="J91" s="4"/>
      <c r="K91" s="4">
        <v>211</v>
      </c>
      <c r="L91" s="4">
        <v>26</v>
      </c>
      <c r="M91" s="4">
        <v>3</v>
      </c>
      <c r="N91" s="4" t="s">
        <v>3</v>
      </c>
      <c r="O91" s="4">
        <v>2</v>
      </c>
      <c r="P91" s="4"/>
      <c r="Q91" s="4"/>
      <c r="R91" s="4"/>
      <c r="S91" s="4"/>
      <c r="T91" s="4"/>
      <c r="U91" s="4"/>
      <c r="V91" s="4"/>
      <c r="W91" s="4">
        <v>1749908.95</v>
      </c>
      <c r="X91" s="4">
        <v>1</v>
      </c>
      <c r="Y91" s="4">
        <v>1749908.95</v>
      </c>
      <c r="Z91" s="4"/>
      <c r="AA91" s="4"/>
      <c r="AB91" s="4"/>
    </row>
    <row r="92" spans="1:206" x14ac:dyDescent="0.2">
      <c r="A92" s="4">
        <v>50</v>
      </c>
      <c r="B92" s="4">
        <v>0</v>
      </c>
      <c r="C92" s="4">
        <v>0</v>
      </c>
      <c r="D92" s="4">
        <v>1</v>
      </c>
      <c r="E92" s="4">
        <v>224</v>
      </c>
      <c r="F92" s="4">
        <f>ROUND(Source!AR64,O92)</f>
        <v>10207802.220000001</v>
      </c>
      <c r="G92" s="4" t="s">
        <v>210</v>
      </c>
      <c r="H92" s="4" t="s">
        <v>211</v>
      </c>
      <c r="I92" s="4"/>
      <c r="J92" s="4"/>
      <c r="K92" s="4">
        <v>224</v>
      </c>
      <c r="L92" s="4">
        <v>27</v>
      </c>
      <c r="M92" s="4">
        <v>3</v>
      </c>
      <c r="N92" s="4" t="s">
        <v>3</v>
      </c>
      <c r="O92" s="4">
        <v>2</v>
      </c>
      <c r="P92" s="4"/>
      <c r="Q92" s="4"/>
      <c r="R92" s="4"/>
      <c r="S92" s="4"/>
      <c r="T92" s="4"/>
      <c r="U92" s="4"/>
      <c r="V92" s="4"/>
      <c r="W92" s="4">
        <v>10207802.219999999</v>
      </c>
      <c r="X92" s="4">
        <v>1</v>
      </c>
      <c r="Y92" s="4">
        <v>10207802.219999999</v>
      </c>
      <c r="Z92" s="4"/>
      <c r="AA92" s="4"/>
      <c r="AB92" s="4"/>
    </row>
    <row r="94" spans="1:206" x14ac:dyDescent="0.2">
      <c r="A94" s="1">
        <v>4</v>
      </c>
      <c r="B94" s="1">
        <v>1</v>
      </c>
      <c r="C94" s="1"/>
      <c r="D94" s="1">
        <f>ROW(A100)</f>
        <v>100</v>
      </c>
      <c r="E94" s="1"/>
      <c r="F94" s="1" t="s">
        <v>15</v>
      </c>
      <c r="G94" s="1" t="s">
        <v>212</v>
      </c>
      <c r="H94" s="1" t="s">
        <v>3</v>
      </c>
      <c r="I94" s="1">
        <v>0</v>
      </c>
      <c r="J94" s="1"/>
      <c r="K94" s="1">
        <v>0</v>
      </c>
      <c r="L94" s="1"/>
      <c r="M94" s="1" t="s">
        <v>3</v>
      </c>
      <c r="N94" s="1"/>
      <c r="O94" s="1"/>
      <c r="P94" s="1"/>
      <c r="Q94" s="1"/>
      <c r="R94" s="1"/>
      <c r="S94" s="1">
        <v>0</v>
      </c>
      <c r="T94" s="1"/>
      <c r="U94" s="1" t="s">
        <v>3</v>
      </c>
      <c r="V94" s="1">
        <v>0</v>
      </c>
      <c r="W94" s="1"/>
      <c r="X94" s="1"/>
      <c r="Y94" s="1"/>
      <c r="Z94" s="1"/>
      <c r="AA94" s="1"/>
      <c r="AB94" s="1" t="s">
        <v>3</v>
      </c>
      <c r="AC94" s="1" t="s">
        <v>3</v>
      </c>
      <c r="AD94" s="1" t="s">
        <v>3</v>
      </c>
      <c r="AE94" s="1" t="s">
        <v>3</v>
      </c>
      <c r="AF94" s="1" t="s">
        <v>3</v>
      </c>
      <c r="AG94" s="1" t="s">
        <v>3</v>
      </c>
      <c r="AH94" s="1"/>
      <c r="AI94" s="1"/>
      <c r="AJ94" s="1"/>
      <c r="AK94" s="1"/>
      <c r="AL94" s="1"/>
      <c r="AM94" s="1"/>
      <c r="AN94" s="1"/>
      <c r="AO94" s="1"/>
      <c r="AP94" s="1" t="s">
        <v>3</v>
      </c>
      <c r="AQ94" s="1" t="s">
        <v>3</v>
      </c>
      <c r="AR94" s="1" t="s">
        <v>3</v>
      </c>
      <c r="AS94" s="1"/>
      <c r="AT94" s="1"/>
      <c r="AU94" s="1"/>
      <c r="AV94" s="1"/>
      <c r="AW94" s="1"/>
      <c r="AX94" s="1"/>
      <c r="AY94" s="1"/>
      <c r="AZ94" s="1" t="s">
        <v>3</v>
      </c>
      <c r="BA94" s="1"/>
      <c r="BB94" s="1" t="s">
        <v>3</v>
      </c>
      <c r="BC94" s="1" t="s">
        <v>3</v>
      </c>
      <c r="BD94" s="1" t="s">
        <v>3</v>
      </c>
      <c r="BE94" s="1" t="s">
        <v>3</v>
      </c>
      <c r="BF94" s="1" t="s">
        <v>3</v>
      </c>
      <c r="BG94" s="1" t="s">
        <v>3</v>
      </c>
      <c r="BH94" s="1" t="s">
        <v>3</v>
      </c>
      <c r="BI94" s="1" t="s">
        <v>3</v>
      </c>
      <c r="BJ94" s="1" t="s">
        <v>3</v>
      </c>
      <c r="BK94" s="1" t="s">
        <v>3</v>
      </c>
      <c r="BL94" s="1" t="s">
        <v>3</v>
      </c>
      <c r="BM94" s="1" t="s">
        <v>3</v>
      </c>
      <c r="BN94" s="1" t="s">
        <v>3</v>
      </c>
      <c r="BO94" s="1" t="s">
        <v>3</v>
      </c>
      <c r="BP94" s="1" t="s">
        <v>3</v>
      </c>
      <c r="BQ94" s="1"/>
      <c r="BR94" s="1"/>
      <c r="BS94" s="1"/>
      <c r="BT94" s="1"/>
      <c r="BU94" s="1"/>
      <c r="BV94" s="1"/>
      <c r="BW94" s="1"/>
      <c r="BX94" s="1">
        <v>0</v>
      </c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>
        <v>0</v>
      </c>
    </row>
    <row r="96" spans="1:206" x14ac:dyDescent="0.2">
      <c r="A96" s="2">
        <v>52</v>
      </c>
      <c r="B96" s="2">
        <f t="shared" ref="B96:G96" si="63">B100</f>
        <v>1</v>
      </c>
      <c r="C96" s="2">
        <f t="shared" si="63"/>
        <v>4</v>
      </c>
      <c r="D96" s="2">
        <f t="shared" si="63"/>
        <v>94</v>
      </c>
      <c r="E96" s="2">
        <f t="shared" si="63"/>
        <v>0</v>
      </c>
      <c r="F96" s="2" t="str">
        <f t="shared" si="63"/>
        <v>Новый раздел</v>
      </c>
      <c r="G96" s="2" t="str">
        <f t="shared" si="63"/>
        <v>Раздел: Пусконаладочные работы "вхолостую"  шкафа ШУОТ</v>
      </c>
      <c r="H96" s="2"/>
      <c r="I96" s="2"/>
      <c r="J96" s="2"/>
      <c r="K96" s="2"/>
      <c r="L96" s="2"/>
      <c r="M96" s="2"/>
      <c r="N96" s="2"/>
      <c r="O96" s="2">
        <f t="shared" ref="O96:AT96" si="64">O100</f>
        <v>39051.370000000003</v>
      </c>
      <c r="P96" s="2">
        <f t="shared" si="64"/>
        <v>0</v>
      </c>
      <c r="Q96" s="2">
        <f t="shared" si="64"/>
        <v>0</v>
      </c>
      <c r="R96" s="2">
        <f t="shared" si="64"/>
        <v>0</v>
      </c>
      <c r="S96" s="2">
        <f t="shared" si="64"/>
        <v>39051.370000000003</v>
      </c>
      <c r="T96" s="2">
        <f t="shared" si="64"/>
        <v>0</v>
      </c>
      <c r="U96" s="2">
        <f t="shared" si="64"/>
        <v>59.904000000000003</v>
      </c>
      <c r="V96" s="2">
        <f t="shared" si="64"/>
        <v>0</v>
      </c>
      <c r="W96" s="2">
        <f t="shared" si="64"/>
        <v>0</v>
      </c>
      <c r="X96" s="2">
        <f t="shared" si="64"/>
        <v>28898.01</v>
      </c>
      <c r="Y96" s="2">
        <f t="shared" si="64"/>
        <v>14058.49</v>
      </c>
      <c r="Z96" s="2">
        <f t="shared" si="64"/>
        <v>0</v>
      </c>
      <c r="AA96" s="2">
        <f t="shared" si="64"/>
        <v>0</v>
      </c>
      <c r="AB96" s="2">
        <f t="shared" si="64"/>
        <v>39051.370000000003</v>
      </c>
      <c r="AC96" s="2">
        <f t="shared" si="64"/>
        <v>0</v>
      </c>
      <c r="AD96" s="2">
        <f t="shared" si="64"/>
        <v>0</v>
      </c>
      <c r="AE96" s="2">
        <f t="shared" si="64"/>
        <v>0</v>
      </c>
      <c r="AF96" s="2">
        <f t="shared" si="64"/>
        <v>39051.370000000003</v>
      </c>
      <c r="AG96" s="2">
        <f t="shared" si="64"/>
        <v>0</v>
      </c>
      <c r="AH96" s="2">
        <f t="shared" si="64"/>
        <v>59.904000000000003</v>
      </c>
      <c r="AI96" s="2">
        <f t="shared" si="64"/>
        <v>0</v>
      </c>
      <c r="AJ96" s="2">
        <f t="shared" si="64"/>
        <v>0</v>
      </c>
      <c r="AK96" s="2">
        <f t="shared" si="64"/>
        <v>28898.01</v>
      </c>
      <c r="AL96" s="2">
        <f t="shared" si="64"/>
        <v>14058.49</v>
      </c>
      <c r="AM96" s="2">
        <f t="shared" si="64"/>
        <v>0</v>
      </c>
      <c r="AN96" s="2">
        <f t="shared" si="64"/>
        <v>0</v>
      </c>
      <c r="AO96" s="2">
        <f t="shared" si="64"/>
        <v>0</v>
      </c>
      <c r="AP96" s="2">
        <f t="shared" si="64"/>
        <v>0</v>
      </c>
      <c r="AQ96" s="2">
        <f t="shared" si="64"/>
        <v>0</v>
      </c>
      <c r="AR96" s="2">
        <f t="shared" si="64"/>
        <v>82007.87</v>
      </c>
      <c r="AS96" s="2">
        <f t="shared" si="64"/>
        <v>0</v>
      </c>
      <c r="AT96" s="2">
        <f t="shared" si="64"/>
        <v>0</v>
      </c>
      <c r="AU96" s="2">
        <f t="shared" ref="AU96:BZ96" si="65">AU100</f>
        <v>82007.87</v>
      </c>
      <c r="AV96" s="2">
        <f t="shared" si="65"/>
        <v>0</v>
      </c>
      <c r="AW96" s="2">
        <f t="shared" si="65"/>
        <v>0</v>
      </c>
      <c r="AX96" s="2">
        <f t="shared" si="65"/>
        <v>0</v>
      </c>
      <c r="AY96" s="2">
        <f t="shared" si="65"/>
        <v>0</v>
      </c>
      <c r="AZ96" s="2">
        <f t="shared" si="65"/>
        <v>0</v>
      </c>
      <c r="BA96" s="2">
        <f t="shared" si="65"/>
        <v>0</v>
      </c>
      <c r="BB96" s="2">
        <f t="shared" si="65"/>
        <v>0</v>
      </c>
      <c r="BC96" s="2">
        <f t="shared" si="65"/>
        <v>0</v>
      </c>
      <c r="BD96" s="2">
        <f t="shared" si="65"/>
        <v>0</v>
      </c>
      <c r="BE96" s="2">
        <f t="shared" si="65"/>
        <v>0</v>
      </c>
      <c r="BF96" s="2">
        <f t="shared" si="65"/>
        <v>0</v>
      </c>
      <c r="BG96" s="2">
        <f t="shared" si="65"/>
        <v>0</v>
      </c>
      <c r="BH96" s="2">
        <f t="shared" si="65"/>
        <v>0</v>
      </c>
      <c r="BI96" s="2">
        <f t="shared" si="65"/>
        <v>0</v>
      </c>
      <c r="BJ96" s="2">
        <f t="shared" si="65"/>
        <v>0</v>
      </c>
      <c r="BK96" s="2">
        <f t="shared" si="65"/>
        <v>0</v>
      </c>
      <c r="BL96" s="2">
        <f t="shared" si="65"/>
        <v>0</v>
      </c>
      <c r="BM96" s="2">
        <f t="shared" si="65"/>
        <v>0</v>
      </c>
      <c r="BN96" s="2">
        <f t="shared" si="65"/>
        <v>0</v>
      </c>
      <c r="BO96" s="2">
        <f t="shared" si="65"/>
        <v>0</v>
      </c>
      <c r="BP96" s="2">
        <f t="shared" si="65"/>
        <v>0</v>
      </c>
      <c r="BQ96" s="2">
        <f t="shared" si="65"/>
        <v>0</v>
      </c>
      <c r="BR96" s="2">
        <f t="shared" si="65"/>
        <v>0</v>
      </c>
      <c r="BS96" s="2">
        <f t="shared" si="65"/>
        <v>0</v>
      </c>
      <c r="BT96" s="2">
        <f t="shared" si="65"/>
        <v>0</v>
      </c>
      <c r="BU96" s="2">
        <f t="shared" si="65"/>
        <v>0</v>
      </c>
      <c r="BV96" s="2">
        <f t="shared" si="65"/>
        <v>0</v>
      </c>
      <c r="BW96" s="2">
        <f t="shared" si="65"/>
        <v>0</v>
      </c>
      <c r="BX96" s="2">
        <f t="shared" si="65"/>
        <v>0</v>
      </c>
      <c r="BY96" s="2">
        <f t="shared" si="65"/>
        <v>0</v>
      </c>
      <c r="BZ96" s="2">
        <f t="shared" si="65"/>
        <v>0</v>
      </c>
      <c r="CA96" s="2">
        <f t="shared" ref="CA96:DF96" si="66">CA100</f>
        <v>82007.87</v>
      </c>
      <c r="CB96" s="2">
        <f t="shared" si="66"/>
        <v>0</v>
      </c>
      <c r="CC96" s="2">
        <f t="shared" si="66"/>
        <v>0</v>
      </c>
      <c r="CD96" s="2">
        <f t="shared" si="66"/>
        <v>82007.87</v>
      </c>
      <c r="CE96" s="2">
        <f t="shared" si="66"/>
        <v>0</v>
      </c>
      <c r="CF96" s="2">
        <f t="shared" si="66"/>
        <v>0</v>
      </c>
      <c r="CG96" s="2">
        <f t="shared" si="66"/>
        <v>0</v>
      </c>
      <c r="CH96" s="2">
        <f t="shared" si="66"/>
        <v>0</v>
      </c>
      <c r="CI96" s="2">
        <f t="shared" si="66"/>
        <v>0</v>
      </c>
      <c r="CJ96" s="2">
        <f t="shared" si="66"/>
        <v>0</v>
      </c>
      <c r="CK96" s="2">
        <f t="shared" si="66"/>
        <v>0</v>
      </c>
      <c r="CL96" s="2">
        <f t="shared" si="66"/>
        <v>0</v>
      </c>
      <c r="CM96" s="2">
        <f t="shared" si="66"/>
        <v>0</v>
      </c>
      <c r="CN96" s="2">
        <f t="shared" si="66"/>
        <v>0</v>
      </c>
      <c r="CO96" s="2">
        <f t="shared" si="66"/>
        <v>0</v>
      </c>
      <c r="CP96" s="2">
        <f t="shared" si="66"/>
        <v>0</v>
      </c>
      <c r="CQ96" s="2">
        <f t="shared" si="66"/>
        <v>0</v>
      </c>
      <c r="CR96" s="2">
        <f t="shared" si="66"/>
        <v>0</v>
      </c>
      <c r="CS96" s="2">
        <f t="shared" si="66"/>
        <v>0</v>
      </c>
      <c r="CT96" s="2">
        <f t="shared" si="66"/>
        <v>0</v>
      </c>
      <c r="CU96" s="2">
        <f t="shared" si="66"/>
        <v>0</v>
      </c>
      <c r="CV96" s="2">
        <f t="shared" si="66"/>
        <v>0</v>
      </c>
      <c r="CW96" s="2">
        <f t="shared" si="66"/>
        <v>0</v>
      </c>
      <c r="CX96" s="2">
        <f t="shared" si="66"/>
        <v>0</v>
      </c>
      <c r="CY96" s="2">
        <f t="shared" si="66"/>
        <v>0</v>
      </c>
      <c r="CZ96" s="2">
        <f t="shared" si="66"/>
        <v>0</v>
      </c>
      <c r="DA96" s="2">
        <f t="shared" si="66"/>
        <v>0</v>
      </c>
      <c r="DB96" s="2">
        <f t="shared" si="66"/>
        <v>0</v>
      </c>
      <c r="DC96" s="2">
        <f t="shared" si="66"/>
        <v>0</v>
      </c>
      <c r="DD96" s="2">
        <f t="shared" si="66"/>
        <v>0</v>
      </c>
      <c r="DE96" s="2">
        <f t="shared" si="66"/>
        <v>0</v>
      </c>
      <c r="DF96" s="2">
        <f t="shared" si="66"/>
        <v>0</v>
      </c>
      <c r="DG96" s="3">
        <f t="shared" ref="DG96:EL96" si="67">DG100</f>
        <v>0</v>
      </c>
      <c r="DH96" s="3">
        <f t="shared" si="67"/>
        <v>0</v>
      </c>
      <c r="DI96" s="3">
        <f t="shared" si="67"/>
        <v>0</v>
      </c>
      <c r="DJ96" s="3">
        <f t="shared" si="67"/>
        <v>0</v>
      </c>
      <c r="DK96" s="3">
        <f t="shared" si="67"/>
        <v>0</v>
      </c>
      <c r="DL96" s="3">
        <f t="shared" si="67"/>
        <v>0</v>
      </c>
      <c r="DM96" s="3">
        <f t="shared" si="67"/>
        <v>0</v>
      </c>
      <c r="DN96" s="3">
        <f t="shared" si="67"/>
        <v>0</v>
      </c>
      <c r="DO96" s="3">
        <f t="shared" si="67"/>
        <v>0</v>
      </c>
      <c r="DP96" s="3">
        <f t="shared" si="67"/>
        <v>0</v>
      </c>
      <c r="DQ96" s="3">
        <f t="shared" si="67"/>
        <v>0</v>
      </c>
      <c r="DR96" s="3">
        <f t="shared" si="67"/>
        <v>0</v>
      </c>
      <c r="DS96" s="3">
        <f t="shared" si="67"/>
        <v>0</v>
      </c>
      <c r="DT96" s="3">
        <f t="shared" si="67"/>
        <v>0</v>
      </c>
      <c r="DU96" s="3">
        <f t="shared" si="67"/>
        <v>0</v>
      </c>
      <c r="DV96" s="3">
        <f t="shared" si="67"/>
        <v>0</v>
      </c>
      <c r="DW96" s="3">
        <f t="shared" si="67"/>
        <v>0</v>
      </c>
      <c r="DX96" s="3">
        <f t="shared" si="67"/>
        <v>0</v>
      </c>
      <c r="DY96" s="3">
        <f t="shared" si="67"/>
        <v>0</v>
      </c>
      <c r="DZ96" s="3">
        <f t="shared" si="67"/>
        <v>0</v>
      </c>
      <c r="EA96" s="3">
        <f t="shared" si="67"/>
        <v>0</v>
      </c>
      <c r="EB96" s="3">
        <f t="shared" si="67"/>
        <v>0</v>
      </c>
      <c r="EC96" s="3">
        <f t="shared" si="67"/>
        <v>0</v>
      </c>
      <c r="ED96" s="3">
        <f t="shared" si="67"/>
        <v>0</v>
      </c>
      <c r="EE96" s="3">
        <f t="shared" si="67"/>
        <v>0</v>
      </c>
      <c r="EF96" s="3">
        <f t="shared" si="67"/>
        <v>0</v>
      </c>
      <c r="EG96" s="3">
        <f t="shared" si="67"/>
        <v>0</v>
      </c>
      <c r="EH96" s="3">
        <f t="shared" si="67"/>
        <v>0</v>
      </c>
      <c r="EI96" s="3">
        <f t="shared" si="67"/>
        <v>0</v>
      </c>
      <c r="EJ96" s="3">
        <f t="shared" si="67"/>
        <v>0</v>
      </c>
      <c r="EK96" s="3">
        <f t="shared" si="67"/>
        <v>0</v>
      </c>
      <c r="EL96" s="3">
        <f t="shared" si="67"/>
        <v>0</v>
      </c>
      <c r="EM96" s="3">
        <f t="shared" ref="EM96:FR96" si="68">EM100</f>
        <v>0</v>
      </c>
      <c r="EN96" s="3">
        <f t="shared" si="68"/>
        <v>0</v>
      </c>
      <c r="EO96" s="3">
        <f t="shared" si="68"/>
        <v>0</v>
      </c>
      <c r="EP96" s="3">
        <f t="shared" si="68"/>
        <v>0</v>
      </c>
      <c r="EQ96" s="3">
        <f t="shared" si="68"/>
        <v>0</v>
      </c>
      <c r="ER96" s="3">
        <f t="shared" si="68"/>
        <v>0</v>
      </c>
      <c r="ES96" s="3">
        <f t="shared" si="68"/>
        <v>0</v>
      </c>
      <c r="ET96" s="3">
        <f t="shared" si="68"/>
        <v>0</v>
      </c>
      <c r="EU96" s="3">
        <f t="shared" si="68"/>
        <v>0</v>
      </c>
      <c r="EV96" s="3">
        <f t="shared" si="68"/>
        <v>0</v>
      </c>
      <c r="EW96" s="3">
        <f t="shared" si="68"/>
        <v>0</v>
      </c>
      <c r="EX96" s="3">
        <f t="shared" si="68"/>
        <v>0</v>
      </c>
      <c r="EY96" s="3">
        <f t="shared" si="68"/>
        <v>0</v>
      </c>
      <c r="EZ96" s="3">
        <f t="shared" si="68"/>
        <v>0</v>
      </c>
      <c r="FA96" s="3">
        <f t="shared" si="68"/>
        <v>0</v>
      </c>
      <c r="FB96" s="3">
        <f t="shared" si="68"/>
        <v>0</v>
      </c>
      <c r="FC96" s="3">
        <f t="shared" si="68"/>
        <v>0</v>
      </c>
      <c r="FD96" s="3">
        <f t="shared" si="68"/>
        <v>0</v>
      </c>
      <c r="FE96" s="3">
        <f t="shared" si="68"/>
        <v>0</v>
      </c>
      <c r="FF96" s="3">
        <f t="shared" si="68"/>
        <v>0</v>
      </c>
      <c r="FG96" s="3">
        <f t="shared" si="68"/>
        <v>0</v>
      </c>
      <c r="FH96" s="3">
        <f t="shared" si="68"/>
        <v>0</v>
      </c>
      <c r="FI96" s="3">
        <f t="shared" si="68"/>
        <v>0</v>
      </c>
      <c r="FJ96" s="3">
        <f t="shared" si="68"/>
        <v>0</v>
      </c>
      <c r="FK96" s="3">
        <f t="shared" si="68"/>
        <v>0</v>
      </c>
      <c r="FL96" s="3">
        <f t="shared" si="68"/>
        <v>0</v>
      </c>
      <c r="FM96" s="3">
        <f t="shared" si="68"/>
        <v>0</v>
      </c>
      <c r="FN96" s="3">
        <f t="shared" si="68"/>
        <v>0</v>
      </c>
      <c r="FO96" s="3">
        <f t="shared" si="68"/>
        <v>0</v>
      </c>
      <c r="FP96" s="3">
        <f t="shared" si="68"/>
        <v>0</v>
      </c>
      <c r="FQ96" s="3">
        <f t="shared" si="68"/>
        <v>0</v>
      </c>
      <c r="FR96" s="3">
        <f t="shared" si="68"/>
        <v>0</v>
      </c>
      <c r="FS96" s="3">
        <f t="shared" ref="FS96:GX96" si="69">FS100</f>
        <v>0</v>
      </c>
      <c r="FT96" s="3">
        <f t="shared" si="69"/>
        <v>0</v>
      </c>
      <c r="FU96" s="3">
        <f t="shared" si="69"/>
        <v>0</v>
      </c>
      <c r="FV96" s="3">
        <f t="shared" si="69"/>
        <v>0</v>
      </c>
      <c r="FW96" s="3">
        <f t="shared" si="69"/>
        <v>0</v>
      </c>
      <c r="FX96" s="3">
        <f t="shared" si="69"/>
        <v>0</v>
      </c>
      <c r="FY96" s="3">
        <f t="shared" si="69"/>
        <v>0</v>
      </c>
      <c r="FZ96" s="3">
        <f t="shared" si="69"/>
        <v>0</v>
      </c>
      <c r="GA96" s="3">
        <f t="shared" si="69"/>
        <v>0</v>
      </c>
      <c r="GB96" s="3">
        <f t="shared" si="69"/>
        <v>0</v>
      </c>
      <c r="GC96" s="3">
        <f t="shared" si="69"/>
        <v>0</v>
      </c>
      <c r="GD96" s="3">
        <f t="shared" si="69"/>
        <v>0</v>
      </c>
      <c r="GE96" s="3">
        <f t="shared" si="69"/>
        <v>0</v>
      </c>
      <c r="GF96" s="3">
        <f t="shared" si="69"/>
        <v>0</v>
      </c>
      <c r="GG96" s="3">
        <f t="shared" si="69"/>
        <v>0</v>
      </c>
      <c r="GH96" s="3">
        <f t="shared" si="69"/>
        <v>0</v>
      </c>
      <c r="GI96" s="3">
        <f t="shared" si="69"/>
        <v>0</v>
      </c>
      <c r="GJ96" s="3">
        <f t="shared" si="69"/>
        <v>0</v>
      </c>
      <c r="GK96" s="3">
        <f t="shared" si="69"/>
        <v>0</v>
      </c>
      <c r="GL96" s="3">
        <f t="shared" si="69"/>
        <v>0</v>
      </c>
      <c r="GM96" s="3">
        <f t="shared" si="69"/>
        <v>0</v>
      </c>
      <c r="GN96" s="3">
        <f t="shared" si="69"/>
        <v>0</v>
      </c>
      <c r="GO96" s="3">
        <f t="shared" si="69"/>
        <v>0</v>
      </c>
      <c r="GP96" s="3">
        <f t="shared" si="69"/>
        <v>0</v>
      </c>
      <c r="GQ96" s="3">
        <f t="shared" si="69"/>
        <v>0</v>
      </c>
      <c r="GR96" s="3">
        <f t="shared" si="69"/>
        <v>0</v>
      </c>
      <c r="GS96" s="3">
        <f t="shared" si="69"/>
        <v>0</v>
      </c>
      <c r="GT96" s="3">
        <f t="shared" si="69"/>
        <v>0</v>
      </c>
      <c r="GU96" s="3">
        <f t="shared" si="69"/>
        <v>0</v>
      </c>
      <c r="GV96" s="3">
        <f t="shared" si="69"/>
        <v>0</v>
      </c>
      <c r="GW96" s="3">
        <f t="shared" si="69"/>
        <v>0</v>
      </c>
      <c r="GX96" s="3">
        <f t="shared" si="69"/>
        <v>0</v>
      </c>
    </row>
    <row r="98" spans="1:245" x14ac:dyDescent="0.2">
      <c r="A98">
        <v>17</v>
      </c>
      <c r="B98">
        <v>1</v>
      </c>
      <c r="C98">
        <f>ROW(SmtRes!A71)</f>
        <v>71</v>
      </c>
      <c r="D98">
        <f>ROW(EtalonRes!A71)</f>
        <v>71</v>
      </c>
      <c r="E98" t="s">
        <v>213</v>
      </c>
      <c r="F98" t="s">
        <v>214</v>
      </c>
      <c r="G98" t="s">
        <v>215</v>
      </c>
      <c r="H98" t="s">
        <v>20</v>
      </c>
      <c r="I98">
        <v>2</v>
      </c>
      <c r="J98">
        <v>0</v>
      </c>
      <c r="K98">
        <v>2</v>
      </c>
      <c r="O98">
        <f>ROUND(CP98,2)</f>
        <v>39051.370000000003</v>
      </c>
      <c r="P98">
        <f>ROUND(CQ98*I98,2)</f>
        <v>0</v>
      </c>
      <c r="Q98">
        <f>ROUND(CR98*I98,2)</f>
        <v>0</v>
      </c>
      <c r="R98">
        <f>ROUND(CS98*I98,2)</f>
        <v>0</v>
      </c>
      <c r="S98">
        <f>ROUND(CT98*I98,2)</f>
        <v>39051.370000000003</v>
      </c>
      <c r="T98">
        <f>ROUND(CU98*I98,2)</f>
        <v>0</v>
      </c>
      <c r="U98">
        <f>ROUND(CV98*I98,7)</f>
        <v>59.904000000000003</v>
      </c>
      <c r="V98">
        <f>ROUND(CW98*I98,7)</f>
        <v>0</v>
      </c>
      <c r="W98">
        <f>ROUND(CX98*I98,2)</f>
        <v>0</v>
      </c>
      <c r="X98">
        <f>ROUND(CY98,2)</f>
        <v>28898.01</v>
      </c>
      <c r="Y98">
        <f>ROUND(CZ98,2)</f>
        <v>14058.49</v>
      </c>
      <c r="AA98">
        <v>50209403</v>
      </c>
      <c r="AB98">
        <f>ROUND((AC98+AD98+AF98),6)</f>
        <v>377.81900000000002</v>
      </c>
      <c r="AC98">
        <f>ROUND((ES98),6)</f>
        <v>0</v>
      </c>
      <c r="AD98">
        <f>ROUND(((((ET98*ROUND(1.3,7)))-((EU98*ROUND(1.3,7))))+AE98),6)</f>
        <v>0</v>
      </c>
      <c r="AE98">
        <f>ROUND(((EU98*ROUND(1.3,7))),6)</f>
        <v>0</v>
      </c>
      <c r="AF98">
        <f>ROUND(((EV98*ROUND(1.3,7))),6)</f>
        <v>377.81900000000002</v>
      </c>
      <c r="AG98">
        <f>ROUND((AP98),6)</f>
        <v>0</v>
      </c>
      <c r="AH98">
        <f>((EW98*ROUND(1.3,7)))</f>
        <v>29.951999999999998</v>
      </c>
      <c r="AI98">
        <f>((EX98*ROUND(1.3,7)))</f>
        <v>0</v>
      </c>
      <c r="AJ98">
        <f>(AS98)</f>
        <v>0</v>
      </c>
      <c r="AK98">
        <v>290.63</v>
      </c>
      <c r="AL98">
        <v>0</v>
      </c>
      <c r="AM98">
        <v>0</v>
      </c>
      <c r="AN98">
        <v>0</v>
      </c>
      <c r="AO98">
        <v>290.63</v>
      </c>
      <c r="AP98">
        <v>0</v>
      </c>
      <c r="AQ98">
        <v>23.04</v>
      </c>
      <c r="AR98">
        <v>0</v>
      </c>
      <c r="AS98">
        <v>0</v>
      </c>
      <c r="AT98">
        <v>74</v>
      </c>
      <c r="AU98">
        <v>36</v>
      </c>
      <c r="AV98">
        <v>1</v>
      </c>
      <c r="AW98">
        <v>1</v>
      </c>
      <c r="AZ98">
        <v>1</v>
      </c>
      <c r="BA98">
        <v>51.68</v>
      </c>
      <c r="BB98">
        <v>1</v>
      </c>
      <c r="BC98">
        <v>1</v>
      </c>
      <c r="BD98" t="s">
        <v>3</v>
      </c>
      <c r="BE98" t="s">
        <v>3</v>
      </c>
      <c r="BF98" t="s">
        <v>3</v>
      </c>
      <c r="BG98" t="s">
        <v>3</v>
      </c>
      <c r="BH98">
        <v>0</v>
      </c>
      <c r="BI98">
        <v>4</v>
      </c>
      <c r="BJ98" t="s">
        <v>216</v>
      </c>
      <c r="BM98">
        <v>200001</v>
      </c>
      <c r="BN98">
        <v>0</v>
      </c>
      <c r="BO98" t="s">
        <v>3</v>
      </c>
      <c r="BP98">
        <v>0</v>
      </c>
      <c r="BQ98">
        <v>4</v>
      </c>
      <c r="BR98">
        <v>0</v>
      </c>
      <c r="BS98">
        <v>1</v>
      </c>
      <c r="BT98">
        <v>1</v>
      </c>
      <c r="BU98">
        <v>1</v>
      </c>
      <c r="BV98">
        <v>1</v>
      </c>
      <c r="BW98">
        <v>1</v>
      </c>
      <c r="BX98">
        <v>1</v>
      </c>
      <c r="BY98" t="s">
        <v>3</v>
      </c>
      <c r="BZ98">
        <v>74</v>
      </c>
      <c r="CA98">
        <v>36</v>
      </c>
      <c r="CB98" t="s">
        <v>3</v>
      </c>
      <c r="CE98">
        <v>0</v>
      </c>
      <c r="CF98">
        <v>0</v>
      </c>
      <c r="CG98">
        <v>0</v>
      </c>
      <c r="CM98">
        <v>0</v>
      </c>
      <c r="CN98" t="s">
        <v>367</v>
      </c>
      <c r="CO98">
        <v>0</v>
      </c>
      <c r="CP98">
        <f>(P98+Q98+S98)</f>
        <v>39051.370000000003</v>
      </c>
      <c r="CQ98">
        <f>AC98*BC98</f>
        <v>0</v>
      </c>
      <c r="CR98">
        <f>((((ET98*ROUND(1.3,7)))*BB98-((EU98*ROUND(1.3,7)))*BS98)+AE98*BS98)</f>
        <v>0</v>
      </c>
      <c r="CS98">
        <f>AE98*BS98</f>
        <v>0</v>
      </c>
      <c r="CT98">
        <f>AF98*BA98</f>
        <v>19525.68592</v>
      </c>
      <c r="CU98">
        <f>AG98</f>
        <v>0</v>
      </c>
      <c r="CV98">
        <f>AH98</f>
        <v>29.951999999999998</v>
      </c>
      <c r="CW98">
        <f>AI98</f>
        <v>0</v>
      </c>
      <c r="CX98">
        <f>AJ98</f>
        <v>0</v>
      </c>
      <c r="CY98">
        <f>(((S98+R98)*AT98)/100)</f>
        <v>28898.013800000004</v>
      </c>
      <c r="CZ98">
        <f>(((S98+R98)*AU98)/100)</f>
        <v>14058.493200000001</v>
      </c>
      <c r="DB98">
        <v>36</v>
      </c>
      <c r="DC98" t="s">
        <v>3</v>
      </c>
      <c r="DD98" t="s">
        <v>3</v>
      </c>
      <c r="DE98" t="s">
        <v>22</v>
      </c>
      <c r="DF98" t="s">
        <v>22</v>
      </c>
      <c r="DG98" t="s">
        <v>22</v>
      </c>
      <c r="DH98" t="s">
        <v>3</v>
      </c>
      <c r="DI98" t="s">
        <v>22</v>
      </c>
      <c r="DJ98" t="s">
        <v>22</v>
      </c>
      <c r="DK98" t="s">
        <v>3</v>
      </c>
      <c r="DL98" t="s">
        <v>3</v>
      </c>
      <c r="DM98" t="s">
        <v>3</v>
      </c>
      <c r="DN98">
        <v>0</v>
      </c>
      <c r="DO98">
        <v>0</v>
      </c>
      <c r="DP98">
        <v>1</v>
      </c>
      <c r="DQ98">
        <v>1</v>
      </c>
      <c r="DU98">
        <v>1013</v>
      </c>
      <c r="DV98" t="s">
        <v>20</v>
      </c>
      <c r="DW98" t="s">
        <v>20</v>
      </c>
      <c r="DX98">
        <v>1</v>
      </c>
      <c r="DZ98" t="s">
        <v>3</v>
      </c>
      <c r="EA98" t="s">
        <v>3</v>
      </c>
      <c r="EB98" t="s">
        <v>3</v>
      </c>
      <c r="EC98" t="s">
        <v>3</v>
      </c>
      <c r="EE98">
        <v>48237344</v>
      </c>
      <c r="EF98">
        <v>4</v>
      </c>
      <c r="EG98" t="s">
        <v>23</v>
      </c>
      <c r="EH98">
        <v>83</v>
      </c>
      <c r="EI98" t="s">
        <v>23</v>
      </c>
      <c r="EJ98">
        <v>4</v>
      </c>
      <c r="EK98">
        <v>200001</v>
      </c>
      <c r="EL98" t="s">
        <v>24</v>
      </c>
      <c r="EM98" t="s">
        <v>25</v>
      </c>
      <c r="EO98" t="s">
        <v>26</v>
      </c>
      <c r="EQ98">
        <v>0</v>
      </c>
      <c r="ER98">
        <v>290.63</v>
      </c>
      <c r="ES98">
        <v>0</v>
      </c>
      <c r="ET98">
        <v>0</v>
      </c>
      <c r="EU98">
        <v>0</v>
      </c>
      <c r="EV98">
        <v>290.63</v>
      </c>
      <c r="EW98">
        <v>23.04</v>
      </c>
      <c r="EX98">
        <v>0</v>
      </c>
      <c r="EY98">
        <v>0</v>
      </c>
      <c r="FQ98">
        <v>0</v>
      </c>
      <c r="FR98">
        <f>ROUND(IF(BI98=3,GM98,0),2)</f>
        <v>0</v>
      </c>
      <c r="FS98">
        <v>0</v>
      </c>
      <c r="FX98">
        <v>74</v>
      </c>
      <c r="FY98">
        <v>36</v>
      </c>
      <c r="GA98" t="s">
        <v>3</v>
      </c>
      <c r="GD98">
        <v>1</v>
      </c>
      <c r="GF98">
        <v>2137378069</v>
      </c>
      <c r="GG98">
        <v>2</v>
      </c>
      <c r="GH98">
        <v>1</v>
      </c>
      <c r="GI98">
        <v>4</v>
      </c>
      <c r="GJ98">
        <v>0</v>
      </c>
      <c r="GK98">
        <v>0</v>
      </c>
      <c r="GL98">
        <f>ROUND(IF(AND(BH98=3,BI98=3,FS98&lt;&gt;0),P98,0),2)</f>
        <v>0</v>
      </c>
      <c r="GM98">
        <f>ROUND(O98+X98+Y98,2)+GX98</f>
        <v>82007.87</v>
      </c>
      <c r="GN98">
        <f>IF(OR(BI98=0,BI98=1),GM98-GX98,0)</f>
        <v>0</v>
      </c>
      <c r="GO98">
        <f>IF(BI98=2,GM98-GX98,0)</f>
        <v>0</v>
      </c>
      <c r="GP98">
        <f>IF(BI98=4,GM98-GX98,0)</f>
        <v>82007.87</v>
      </c>
      <c r="GR98">
        <v>0</v>
      </c>
      <c r="GS98">
        <v>3</v>
      </c>
      <c r="GT98">
        <v>0</v>
      </c>
      <c r="GU98" t="s">
        <v>3</v>
      </c>
      <c r="GV98">
        <f>ROUND((GT98),6)</f>
        <v>0</v>
      </c>
      <c r="GW98">
        <v>1</v>
      </c>
      <c r="GX98">
        <f>ROUND(HC98*I98,2)</f>
        <v>0</v>
      </c>
      <c r="HA98">
        <v>0</v>
      </c>
      <c r="HB98">
        <v>0</v>
      </c>
      <c r="HC98">
        <f>GV98*GW98</f>
        <v>0</v>
      </c>
      <c r="HE98" t="s">
        <v>3</v>
      </c>
      <c r="HF98" t="s">
        <v>3</v>
      </c>
      <c r="HM98" t="s">
        <v>3</v>
      </c>
      <c r="HN98" t="s">
        <v>27</v>
      </c>
      <c r="HO98" t="s">
        <v>28</v>
      </c>
      <c r="HP98" t="s">
        <v>23</v>
      </c>
      <c r="HQ98" t="s">
        <v>23</v>
      </c>
      <c r="IK98">
        <v>0</v>
      </c>
    </row>
    <row r="100" spans="1:245" x14ac:dyDescent="0.2">
      <c r="A100" s="2">
        <v>51</v>
      </c>
      <c r="B100" s="2">
        <f>B94</f>
        <v>1</v>
      </c>
      <c r="C100" s="2">
        <f>A94</f>
        <v>4</v>
      </c>
      <c r="D100" s="2">
        <f>ROW(A94)</f>
        <v>94</v>
      </c>
      <c r="E100" s="2"/>
      <c r="F100" s="2" t="str">
        <f>IF(F94&lt;&gt;"",F94,"")</f>
        <v>Новый раздел</v>
      </c>
      <c r="G100" s="2" t="str">
        <f>IF(G94&lt;&gt;"",G94,"")</f>
        <v>Раздел: Пусконаладочные работы "вхолостую"  шкафа ШУОТ</v>
      </c>
      <c r="H100" s="2">
        <v>0</v>
      </c>
      <c r="I100" s="2"/>
      <c r="J100" s="2"/>
      <c r="K100" s="2"/>
      <c r="L100" s="2"/>
      <c r="M100" s="2"/>
      <c r="N100" s="2"/>
      <c r="O100" s="2">
        <f t="shared" ref="O100:T100" si="70">ROUND(AB100,2)</f>
        <v>39051.370000000003</v>
      </c>
      <c r="P100" s="2">
        <f t="shared" si="70"/>
        <v>0</v>
      </c>
      <c r="Q100" s="2">
        <f t="shared" si="70"/>
        <v>0</v>
      </c>
      <c r="R100" s="2">
        <f t="shared" si="70"/>
        <v>0</v>
      </c>
      <c r="S100" s="2">
        <f t="shared" si="70"/>
        <v>39051.370000000003</v>
      </c>
      <c r="T100" s="2">
        <f t="shared" si="70"/>
        <v>0</v>
      </c>
      <c r="U100" s="2">
        <f>AH100</f>
        <v>59.904000000000003</v>
      </c>
      <c r="V100" s="2">
        <f>AI100</f>
        <v>0</v>
      </c>
      <c r="W100" s="2">
        <f>ROUND(AJ100,2)</f>
        <v>0</v>
      </c>
      <c r="X100" s="2">
        <f>ROUND(AK100,2)</f>
        <v>28898.01</v>
      </c>
      <c r="Y100" s="2">
        <f>ROUND(AL100,2)</f>
        <v>14058.49</v>
      </c>
      <c r="Z100" s="2"/>
      <c r="AA100" s="2"/>
      <c r="AB100" s="2">
        <f>ROUND(SUMIF(AA98:AA98,"=50209403",O98:O98),2)</f>
        <v>39051.370000000003</v>
      </c>
      <c r="AC100" s="2">
        <f>ROUND(SUMIF(AA98:AA98,"=50209403",P98:P98),2)</f>
        <v>0</v>
      </c>
      <c r="AD100" s="2">
        <f>ROUND(SUMIF(AA98:AA98,"=50209403",Q98:Q98),2)</f>
        <v>0</v>
      </c>
      <c r="AE100" s="2">
        <f>ROUND(SUMIF(AA98:AA98,"=50209403",R98:R98),2)</f>
        <v>0</v>
      </c>
      <c r="AF100" s="2">
        <f>ROUND(SUMIF(AA98:AA98,"=50209403",S98:S98),2)</f>
        <v>39051.370000000003</v>
      </c>
      <c r="AG100" s="2">
        <f>ROUND(SUMIF(AA98:AA98,"=50209403",T98:T98),2)</f>
        <v>0</v>
      </c>
      <c r="AH100" s="2">
        <f>SUMIF(AA98:AA98,"=50209403",U98:U98)</f>
        <v>59.904000000000003</v>
      </c>
      <c r="AI100" s="2">
        <f>SUMIF(AA98:AA98,"=50209403",V98:V98)</f>
        <v>0</v>
      </c>
      <c r="AJ100" s="2">
        <f>ROUND(SUMIF(AA98:AA98,"=50209403",W98:W98),2)</f>
        <v>0</v>
      </c>
      <c r="AK100" s="2">
        <f>ROUND(SUMIF(AA98:AA98,"=50209403",X98:X98),2)</f>
        <v>28898.01</v>
      </c>
      <c r="AL100" s="2">
        <f>ROUND(SUMIF(AA98:AA98,"=50209403",Y98:Y98),2)</f>
        <v>14058.49</v>
      </c>
      <c r="AM100" s="2"/>
      <c r="AN100" s="2"/>
      <c r="AO100" s="2">
        <f t="shared" ref="AO100:BD100" si="71">ROUND(BX100,2)</f>
        <v>0</v>
      </c>
      <c r="AP100" s="2">
        <f t="shared" si="71"/>
        <v>0</v>
      </c>
      <c r="AQ100" s="2">
        <f t="shared" si="71"/>
        <v>0</v>
      </c>
      <c r="AR100" s="2">
        <f t="shared" si="71"/>
        <v>82007.87</v>
      </c>
      <c r="AS100" s="2">
        <f t="shared" si="71"/>
        <v>0</v>
      </c>
      <c r="AT100" s="2">
        <f t="shared" si="71"/>
        <v>0</v>
      </c>
      <c r="AU100" s="2">
        <f t="shared" si="71"/>
        <v>82007.87</v>
      </c>
      <c r="AV100" s="2">
        <f t="shared" si="71"/>
        <v>0</v>
      </c>
      <c r="AW100" s="2">
        <f t="shared" si="71"/>
        <v>0</v>
      </c>
      <c r="AX100" s="2">
        <f t="shared" si="71"/>
        <v>0</v>
      </c>
      <c r="AY100" s="2">
        <f t="shared" si="71"/>
        <v>0</v>
      </c>
      <c r="AZ100" s="2">
        <f t="shared" si="71"/>
        <v>0</v>
      </c>
      <c r="BA100" s="2">
        <f t="shared" si="71"/>
        <v>0</v>
      </c>
      <c r="BB100" s="2">
        <f t="shared" si="71"/>
        <v>0</v>
      </c>
      <c r="BC100" s="2">
        <f t="shared" si="71"/>
        <v>0</v>
      </c>
      <c r="BD100" s="2">
        <f t="shared" si="71"/>
        <v>0</v>
      </c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>
        <f>ROUND(SUMIF(AA98:AA98,"=50209403",FQ98:FQ98),2)</f>
        <v>0</v>
      </c>
      <c r="BY100" s="2">
        <f>ROUND(SUMIF(AA98:AA98,"=50209403",FR98:FR98),2)</f>
        <v>0</v>
      </c>
      <c r="BZ100" s="2">
        <f>ROUND(SUMIF(AA98:AA98,"=50209403",GL98:GL98),2)</f>
        <v>0</v>
      </c>
      <c r="CA100" s="2">
        <f>ROUND(SUMIF(AA98:AA98,"=50209403",GM98:GM98),2)</f>
        <v>82007.87</v>
      </c>
      <c r="CB100" s="2">
        <f>ROUND(SUMIF(AA98:AA98,"=50209403",GN98:GN98),2)</f>
        <v>0</v>
      </c>
      <c r="CC100" s="2">
        <f>ROUND(SUMIF(AA98:AA98,"=50209403",GO98:GO98),2)</f>
        <v>0</v>
      </c>
      <c r="CD100" s="2">
        <f>ROUND(SUMIF(AA98:AA98,"=50209403",GP98:GP98),2)</f>
        <v>82007.87</v>
      </c>
      <c r="CE100" s="2">
        <f>AC100-BX100</f>
        <v>0</v>
      </c>
      <c r="CF100" s="2">
        <f>AC100-BY100</f>
        <v>0</v>
      </c>
      <c r="CG100" s="2">
        <f>BX100-BZ100</f>
        <v>0</v>
      </c>
      <c r="CH100" s="2">
        <f>AC100-BX100-BY100+BZ100</f>
        <v>0</v>
      </c>
      <c r="CI100" s="2">
        <f>BY100-BZ100</f>
        <v>0</v>
      </c>
      <c r="CJ100" s="2">
        <f>ROUND(SUMIF(AA98:AA98,"=50209403",GX98:GX98),2)</f>
        <v>0</v>
      </c>
      <c r="CK100" s="2">
        <f>ROUND(SUMIF(AA98:AA98,"=50209403",GY98:GY98),2)</f>
        <v>0</v>
      </c>
      <c r="CL100" s="2">
        <f>ROUND(SUMIF(AA98:AA98,"=50209403",GZ98:GZ98),2)</f>
        <v>0</v>
      </c>
      <c r="CM100" s="2">
        <f>ROUND(SUMIF(AA98:AA98,"=50209403",HD98:HD98),2)</f>
        <v>0</v>
      </c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>
        <v>0</v>
      </c>
    </row>
    <row r="102" spans="1:245" x14ac:dyDescent="0.2">
      <c r="A102" s="4">
        <v>50</v>
      </c>
      <c r="B102" s="4">
        <v>0</v>
      </c>
      <c r="C102" s="4">
        <v>0</v>
      </c>
      <c r="D102" s="4">
        <v>1</v>
      </c>
      <c r="E102" s="4">
        <v>201</v>
      </c>
      <c r="F102" s="4">
        <f>ROUND(Source!O100,O102)</f>
        <v>39051.370000000003</v>
      </c>
      <c r="G102" s="4" t="s">
        <v>158</v>
      </c>
      <c r="H102" s="4" t="s">
        <v>159</v>
      </c>
      <c r="I102" s="4"/>
      <c r="J102" s="4"/>
      <c r="K102" s="4">
        <v>201</v>
      </c>
      <c r="L102" s="4">
        <v>1</v>
      </c>
      <c r="M102" s="4">
        <v>3</v>
      </c>
      <c r="N102" s="4" t="s">
        <v>3</v>
      </c>
      <c r="O102" s="4">
        <v>2</v>
      </c>
      <c r="P102" s="4"/>
      <c r="Q102" s="4"/>
      <c r="R102" s="4"/>
      <c r="S102" s="4"/>
      <c r="T102" s="4"/>
      <c r="U102" s="4"/>
      <c r="V102" s="4"/>
      <c r="W102" s="4">
        <v>39051.370000000003</v>
      </c>
      <c r="X102" s="4">
        <v>1</v>
      </c>
      <c r="Y102" s="4">
        <v>39051.370000000003</v>
      </c>
      <c r="Z102" s="4"/>
      <c r="AA102" s="4"/>
      <c r="AB102" s="4"/>
    </row>
    <row r="103" spans="1:245" x14ac:dyDescent="0.2">
      <c r="A103" s="4">
        <v>50</v>
      </c>
      <c r="B103" s="4">
        <v>0</v>
      </c>
      <c r="C103" s="4">
        <v>0</v>
      </c>
      <c r="D103" s="4">
        <v>1</v>
      </c>
      <c r="E103" s="4">
        <v>202</v>
      </c>
      <c r="F103" s="4">
        <f>ROUND(Source!P100,O103)</f>
        <v>0</v>
      </c>
      <c r="G103" s="4" t="s">
        <v>160</v>
      </c>
      <c r="H103" s="4" t="s">
        <v>161</v>
      </c>
      <c r="I103" s="4"/>
      <c r="J103" s="4"/>
      <c r="K103" s="4">
        <v>202</v>
      </c>
      <c r="L103" s="4">
        <v>2</v>
      </c>
      <c r="M103" s="4">
        <v>3</v>
      </c>
      <c r="N103" s="4" t="s">
        <v>3</v>
      </c>
      <c r="O103" s="4">
        <v>2</v>
      </c>
      <c r="P103" s="4"/>
      <c r="Q103" s="4"/>
      <c r="R103" s="4"/>
      <c r="S103" s="4"/>
      <c r="T103" s="4"/>
      <c r="U103" s="4"/>
      <c r="V103" s="4"/>
      <c r="W103" s="4">
        <v>0</v>
      </c>
      <c r="X103" s="4">
        <v>1</v>
      </c>
      <c r="Y103" s="4">
        <v>0</v>
      </c>
      <c r="Z103" s="4"/>
      <c r="AA103" s="4"/>
      <c r="AB103" s="4"/>
    </row>
    <row r="104" spans="1:245" x14ac:dyDescent="0.2">
      <c r="A104" s="4">
        <v>50</v>
      </c>
      <c r="B104" s="4">
        <v>0</v>
      </c>
      <c r="C104" s="4">
        <v>0</v>
      </c>
      <c r="D104" s="4">
        <v>1</v>
      </c>
      <c r="E104" s="4">
        <v>222</v>
      </c>
      <c r="F104" s="4">
        <f>ROUND(Source!AO100,O104)</f>
        <v>0</v>
      </c>
      <c r="G104" s="4" t="s">
        <v>162</v>
      </c>
      <c r="H104" s="4" t="s">
        <v>163</v>
      </c>
      <c r="I104" s="4"/>
      <c r="J104" s="4"/>
      <c r="K104" s="4">
        <v>222</v>
      </c>
      <c r="L104" s="4">
        <v>3</v>
      </c>
      <c r="M104" s="4">
        <v>3</v>
      </c>
      <c r="N104" s="4" t="s">
        <v>3</v>
      </c>
      <c r="O104" s="4">
        <v>2</v>
      </c>
      <c r="P104" s="4"/>
      <c r="Q104" s="4"/>
      <c r="R104" s="4"/>
      <c r="S104" s="4"/>
      <c r="T104" s="4"/>
      <c r="U104" s="4"/>
      <c r="V104" s="4"/>
      <c r="W104" s="4">
        <v>0</v>
      </c>
      <c r="X104" s="4">
        <v>1</v>
      </c>
      <c r="Y104" s="4">
        <v>0</v>
      </c>
      <c r="Z104" s="4"/>
      <c r="AA104" s="4"/>
      <c r="AB104" s="4"/>
    </row>
    <row r="105" spans="1:245" x14ac:dyDescent="0.2">
      <c r="A105" s="4">
        <v>50</v>
      </c>
      <c r="B105" s="4">
        <v>0</v>
      </c>
      <c r="C105" s="4">
        <v>0</v>
      </c>
      <c r="D105" s="4">
        <v>1</v>
      </c>
      <c r="E105" s="4">
        <v>225</v>
      </c>
      <c r="F105" s="4">
        <f>ROUND(Source!AV100,O105)</f>
        <v>0</v>
      </c>
      <c r="G105" s="4" t="s">
        <v>164</v>
      </c>
      <c r="H105" s="4" t="s">
        <v>165</v>
      </c>
      <c r="I105" s="4"/>
      <c r="J105" s="4"/>
      <c r="K105" s="4">
        <v>225</v>
      </c>
      <c r="L105" s="4">
        <v>4</v>
      </c>
      <c r="M105" s="4">
        <v>3</v>
      </c>
      <c r="N105" s="4" t="s">
        <v>3</v>
      </c>
      <c r="O105" s="4">
        <v>2</v>
      </c>
      <c r="P105" s="4"/>
      <c r="Q105" s="4"/>
      <c r="R105" s="4"/>
      <c r="S105" s="4"/>
      <c r="T105" s="4"/>
      <c r="U105" s="4"/>
      <c r="V105" s="4"/>
      <c r="W105" s="4">
        <v>0</v>
      </c>
      <c r="X105" s="4">
        <v>1</v>
      </c>
      <c r="Y105" s="4">
        <v>0</v>
      </c>
      <c r="Z105" s="4"/>
      <c r="AA105" s="4"/>
      <c r="AB105" s="4"/>
    </row>
    <row r="106" spans="1:245" x14ac:dyDescent="0.2">
      <c r="A106" s="4">
        <v>50</v>
      </c>
      <c r="B106" s="4">
        <v>0</v>
      </c>
      <c r="C106" s="4">
        <v>0</v>
      </c>
      <c r="D106" s="4">
        <v>1</v>
      </c>
      <c r="E106" s="4">
        <v>226</v>
      </c>
      <c r="F106" s="4">
        <f>ROUND(Source!AW100,O106)</f>
        <v>0</v>
      </c>
      <c r="G106" s="4" t="s">
        <v>166</v>
      </c>
      <c r="H106" s="4" t="s">
        <v>167</v>
      </c>
      <c r="I106" s="4"/>
      <c r="J106" s="4"/>
      <c r="K106" s="4">
        <v>226</v>
      </c>
      <c r="L106" s="4">
        <v>5</v>
      </c>
      <c r="M106" s="4">
        <v>3</v>
      </c>
      <c r="N106" s="4" t="s">
        <v>3</v>
      </c>
      <c r="O106" s="4">
        <v>2</v>
      </c>
      <c r="P106" s="4"/>
      <c r="Q106" s="4"/>
      <c r="R106" s="4"/>
      <c r="S106" s="4"/>
      <c r="T106" s="4"/>
      <c r="U106" s="4"/>
      <c r="V106" s="4"/>
      <c r="W106" s="4">
        <v>0</v>
      </c>
      <c r="X106" s="4">
        <v>1</v>
      </c>
      <c r="Y106" s="4">
        <v>0</v>
      </c>
      <c r="Z106" s="4"/>
      <c r="AA106" s="4"/>
      <c r="AB106" s="4"/>
    </row>
    <row r="107" spans="1:245" x14ac:dyDescent="0.2">
      <c r="A107" s="4">
        <v>50</v>
      </c>
      <c r="B107" s="4">
        <v>0</v>
      </c>
      <c r="C107" s="4">
        <v>0</v>
      </c>
      <c r="D107" s="4">
        <v>1</v>
      </c>
      <c r="E107" s="4">
        <v>227</v>
      </c>
      <c r="F107" s="4">
        <f>ROUND(Source!AX100,O107)</f>
        <v>0</v>
      </c>
      <c r="G107" s="4" t="s">
        <v>168</v>
      </c>
      <c r="H107" s="4" t="s">
        <v>169</v>
      </c>
      <c r="I107" s="4"/>
      <c r="J107" s="4"/>
      <c r="K107" s="4">
        <v>227</v>
      </c>
      <c r="L107" s="4">
        <v>6</v>
      </c>
      <c r="M107" s="4">
        <v>3</v>
      </c>
      <c r="N107" s="4" t="s">
        <v>3</v>
      </c>
      <c r="O107" s="4">
        <v>2</v>
      </c>
      <c r="P107" s="4"/>
      <c r="Q107" s="4"/>
      <c r="R107" s="4"/>
      <c r="S107" s="4"/>
      <c r="T107" s="4"/>
      <c r="U107" s="4"/>
      <c r="V107" s="4"/>
      <c r="W107" s="4">
        <v>0</v>
      </c>
      <c r="X107" s="4">
        <v>1</v>
      </c>
      <c r="Y107" s="4">
        <v>0</v>
      </c>
      <c r="Z107" s="4"/>
      <c r="AA107" s="4"/>
      <c r="AB107" s="4"/>
    </row>
    <row r="108" spans="1:245" x14ac:dyDescent="0.2">
      <c r="A108" s="4">
        <v>50</v>
      </c>
      <c r="B108" s="4">
        <v>0</v>
      </c>
      <c r="C108" s="4">
        <v>0</v>
      </c>
      <c r="D108" s="4">
        <v>1</v>
      </c>
      <c r="E108" s="4">
        <v>228</v>
      </c>
      <c r="F108" s="4">
        <f>ROUND(Source!AY100,O108)</f>
        <v>0</v>
      </c>
      <c r="G108" s="4" t="s">
        <v>170</v>
      </c>
      <c r="H108" s="4" t="s">
        <v>171</v>
      </c>
      <c r="I108" s="4"/>
      <c r="J108" s="4"/>
      <c r="K108" s="4">
        <v>228</v>
      </c>
      <c r="L108" s="4">
        <v>7</v>
      </c>
      <c r="M108" s="4">
        <v>3</v>
      </c>
      <c r="N108" s="4" t="s">
        <v>3</v>
      </c>
      <c r="O108" s="4">
        <v>2</v>
      </c>
      <c r="P108" s="4"/>
      <c r="Q108" s="4"/>
      <c r="R108" s="4"/>
      <c r="S108" s="4"/>
      <c r="T108" s="4"/>
      <c r="U108" s="4"/>
      <c r="V108" s="4"/>
      <c r="W108" s="4">
        <v>0</v>
      </c>
      <c r="X108" s="4">
        <v>1</v>
      </c>
      <c r="Y108" s="4">
        <v>0</v>
      </c>
      <c r="Z108" s="4"/>
      <c r="AA108" s="4"/>
      <c r="AB108" s="4"/>
    </row>
    <row r="109" spans="1:245" x14ac:dyDescent="0.2">
      <c r="A109" s="4">
        <v>50</v>
      </c>
      <c r="B109" s="4">
        <v>0</v>
      </c>
      <c r="C109" s="4">
        <v>0</v>
      </c>
      <c r="D109" s="4">
        <v>1</v>
      </c>
      <c r="E109" s="4">
        <v>216</v>
      </c>
      <c r="F109" s="4">
        <f>ROUND(Source!AP100,O109)</f>
        <v>0</v>
      </c>
      <c r="G109" s="4" t="s">
        <v>172</v>
      </c>
      <c r="H109" s="4" t="s">
        <v>173</v>
      </c>
      <c r="I109" s="4"/>
      <c r="J109" s="4"/>
      <c r="K109" s="4">
        <v>216</v>
      </c>
      <c r="L109" s="4">
        <v>8</v>
      </c>
      <c r="M109" s="4">
        <v>3</v>
      </c>
      <c r="N109" s="4" t="s">
        <v>3</v>
      </c>
      <c r="O109" s="4">
        <v>2</v>
      </c>
      <c r="P109" s="4"/>
      <c r="Q109" s="4"/>
      <c r="R109" s="4"/>
      <c r="S109" s="4"/>
      <c r="T109" s="4"/>
      <c r="U109" s="4"/>
      <c r="V109" s="4"/>
      <c r="W109" s="4">
        <v>0</v>
      </c>
      <c r="X109" s="4">
        <v>1</v>
      </c>
      <c r="Y109" s="4">
        <v>0</v>
      </c>
      <c r="Z109" s="4"/>
      <c r="AA109" s="4"/>
      <c r="AB109" s="4"/>
    </row>
    <row r="110" spans="1:245" x14ac:dyDescent="0.2">
      <c r="A110" s="4">
        <v>50</v>
      </c>
      <c r="B110" s="4">
        <v>0</v>
      </c>
      <c r="C110" s="4">
        <v>0</v>
      </c>
      <c r="D110" s="4">
        <v>1</v>
      </c>
      <c r="E110" s="4">
        <v>223</v>
      </c>
      <c r="F110" s="4">
        <f>ROUND(Source!AQ100,O110)</f>
        <v>0</v>
      </c>
      <c r="G110" s="4" t="s">
        <v>174</v>
      </c>
      <c r="H110" s="4" t="s">
        <v>175</v>
      </c>
      <c r="I110" s="4"/>
      <c r="J110" s="4"/>
      <c r="K110" s="4">
        <v>223</v>
      </c>
      <c r="L110" s="4">
        <v>9</v>
      </c>
      <c r="M110" s="4">
        <v>3</v>
      </c>
      <c r="N110" s="4" t="s">
        <v>3</v>
      </c>
      <c r="O110" s="4">
        <v>2</v>
      </c>
      <c r="P110" s="4"/>
      <c r="Q110" s="4"/>
      <c r="R110" s="4"/>
      <c r="S110" s="4"/>
      <c r="T110" s="4"/>
      <c r="U110" s="4"/>
      <c r="V110" s="4"/>
      <c r="W110" s="4">
        <v>0</v>
      </c>
      <c r="X110" s="4">
        <v>1</v>
      </c>
      <c r="Y110" s="4">
        <v>0</v>
      </c>
      <c r="Z110" s="4"/>
      <c r="AA110" s="4"/>
      <c r="AB110" s="4"/>
    </row>
    <row r="111" spans="1:245" x14ac:dyDescent="0.2">
      <c r="A111" s="4">
        <v>50</v>
      </c>
      <c r="B111" s="4">
        <v>0</v>
      </c>
      <c r="C111" s="4">
        <v>0</v>
      </c>
      <c r="D111" s="4">
        <v>1</v>
      </c>
      <c r="E111" s="4">
        <v>229</v>
      </c>
      <c r="F111" s="4">
        <f>ROUND(Source!AZ100,O111)</f>
        <v>0</v>
      </c>
      <c r="G111" s="4" t="s">
        <v>176</v>
      </c>
      <c r="H111" s="4" t="s">
        <v>177</v>
      </c>
      <c r="I111" s="4"/>
      <c r="J111" s="4"/>
      <c r="K111" s="4">
        <v>229</v>
      </c>
      <c r="L111" s="4">
        <v>10</v>
      </c>
      <c r="M111" s="4">
        <v>3</v>
      </c>
      <c r="N111" s="4" t="s">
        <v>3</v>
      </c>
      <c r="O111" s="4">
        <v>2</v>
      </c>
      <c r="P111" s="4"/>
      <c r="Q111" s="4"/>
      <c r="R111" s="4"/>
      <c r="S111" s="4"/>
      <c r="T111" s="4"/>
      <c r="U111" s="4"/>
      <c r="V111" s="4"/>
      <c r="W111" s="4">
        <v>0</v>
      </c>
      <c r="X111" s="4">
        <v>1</v>
      </c>
      <c r="Y111" s="4">
        <v>0</v>
      </c>
      <c r="Z111" s="4"/>
      <c r="AA111" s="4"/>
      <c r="AB111" s="4"/>
    </row>
    <row r="112" spans="1:245" x14ac:dyDescent="0.2">
      <c r="A112" s="4">
        <v>50</v>
      </c>
      <c r="B112" s="4">
        <v>0</v>
      </c>
      <c r="C112" s="4">
        <v>0</v>
      </c>
      <c r="D112" s="4">
        <v>1</v>
      </c>
      <c r="E112" s="4">
        <v>203</v>
      </c>
      <c r="F112" s="4">
        <f>ROUND(Source!Q100,O112)</f>
        <v>0</v>
      </c>
      <c r="G112" s="4" t="s">
        <v>178</v>
      </c>
      <c r="H112" s="4" t="s">
        <v>179</v>
      </c>
      <c r="I112" s="4"/>
      <c r="J112" s="4"/>
      <c r="K112" s="4">
        <v>203</v>
      </c>
      <c r="L112" s="4">
        <v>11</v>
      </c>
      <c r="M112" s="4">
        <v>3</v>
      </c>
      <c r="N112" s="4" t="s">
        <v>3</v>
      </c>
      <c r="O112" s="4">
        <v>2</v>
      </c>
      <c r="P112" s="4"/>
      <c r="Q112" s="4"/>
      <c r="R112" s="4"/>
      <c r="S112" s="4"/>
      <c r="T112" s="4"/>
      <c r="U112" s="4"/>
      <c r="V112" s="4"/>
      <c r="W112" s="4">
        <v>0</v>
      </c>
      <c r="X112" s="4">
        <v>1</v>
      </c>
      <c r="Y112" s="4">
        <v>0</v>
      </c>
      <c r="Z112" s="4"/>
      <c r="AA112" s="4"/>
      <c r="AB112" s="4"/>
    </row>
    <row r="113" spans="1:28" x14ac:dyDescent="0.2">
      <c r="A113" s="4">
        <v>50</v>
      </c>
      <c r="B113" s="4">
        <v>0</v>
      </c>
      <c r="C113" s="4">
        <v>0</v>
      </c>
      <c r="D113" s="4">
        <v>1</v>
      </c>
      <c r="E113" s="4">
        <v>231</v>
      </c>
      <c r="F113" s="4">
        <f>ROUND(Source!BB100,O113)</f>
        <v>0</v>
      </c>
      <c r="G113" s="4" t="s">
        <v>180</v>
      </c>
      <c r="H113" s="4" t="s">
        <v>181</v>
      </c>
      <c r="I113" s="4"/>
      <c r="J113" s="4"/>
      <c r="K113" s="4">
        <v>231</v>
      </c>
      <c r="L113" s="4">
        <v>12</v>
      </c>
      <c r="M113" s="4">
        <v>3</v>
      </c>
      <c r="N113" s="4" t="s">
        <v>3</v>
      </c>
      <c r="O113" s="4">
        <v>2</v>
      </c>
      <c r="P113" s="4"/>
      <c r="Q113" s="4"/>
      <c r="R113" s="4"/>
      <c r="S113" s="4"/>
      <c r="T113" s="4"/>
      <c r="U113" s="4"/>
      <c r="V113" s="4"/>
      <c r="W113" s="4">
        <v>0</v>
      </c>
      <c r="X113" s="4">
        <v>1</v>
      </c>
      <c r="Y113" s="4">
        <v>0</v>
      </c>
      <c r="Z113" s="4"/>
      <c r="AA113" s="4"/>
      <c r="AB113" s="4"/>
    </row>
    <row r="114" spans="1:28" x14ac:dyDescent="0.2">
      <c r="A114" s="4">
        <v>50</v>
      </c>
      <c r="B114" s="4">
        <v>0</v>
      </c>
      <c r="C114" s="4">
        <v>0</v>
      </c>
      <c r="D114" s="4">
        <v>1</v>
      </c>
      <c r="E114" s="4">
        <v>204</v>
      </c>
      <c r="F114" s="4">
        <f>ROUND(Source!R100,O114)</f>
        <v>0</v>
      </c>
      <c r="G114" s="4" t="s">
        <v>182</v>
      </c>
      <c r="H114" s="4" t="s">
        <v>183</v>
      </c>
      <c r="I114" s="4"/>
      <c r="J114" s="4"/>
      <c r="K114" s="4">
        <v>204</v>
      </c>
      <c r="L114" s="4">
        <v>13</v>
      </c>
      <c r="M114" s="4">
        <v>3</v>
      </c>
      <c r="N114" s="4" t="s">
        <v>3</v>
      </c>
      <c r="O114" s="4">
        <v>2</v>
      </c>
      <c r="P114" s="4"/>
      <c r="Q114" s="4"/>
      <c r="R114" s="4"/>
      <c r="S114" s="4"/>
      <c r="T114" s="4"/>
      <c r="U114" s="4"/>
      <c r="V114" s="4"/>
      <c r="W114" s="4">
        <v>0</v>
      </c>
      <c r="X114" s="4">
        <v>1</v>
      </c>
      <c r="Y114" s="4">
        <v>0</v>
      </c>
      <c r="Z114" s="4"/>
      <c r="AA114" s="4"/>
      <c r="AB114" s="4"/>
    </row>
    <row r="115" spans="1:28" x14ac:dyDescent="0.2">
      <c r="A115" s="4">
        <v>50</v>
      </c>
      <c r="B115" s="4">
        <v>0</v>
      </c>
      <c r="C115" s="4">
        <v>0</v>
      </c>
      <c r="D115" s="4">
        <v>1</v>
      </c>
      <c r="E115" s="4">
        <v>205</v>
      </c>
      <c r="F115" s="4">
        <f>ROUND(Source!S100,O115)</f>
        <v>39051.370000000003</v>
      </c>
      <c r="G115" s="4" t="s">
        <v>184</v>
      </c>
      <c r="H115" s="4" t="s">
        <v>185</v>
      </c>
      <c r="I115" s="4"/>
      <c r="J115" s="4"/>
      <c r="K115" s="4">
        <v>205</v>
      </c>
      <c r="L115" s="4">
        <v>14</v>
      </c>
      <c r="M115" s="4">
        <v>3</v>
      </c>
      <c r="N115" s="4" t="s">
        <v>3</v>
      </c>
      <c r="O115" s="4">
        <v>2</v>
      </c>
      <c r="P115" s="4"/>
      <c r="Q115" s="4"/>
      <c r="R115" s="4"/>
      <c r="S115" s="4"/>
      <c r="T115" s="4"/>
      <c r="U115" s="4"/>
      <c r="V115" s="4"/>
      <c r="W115" s="4">
        <v>39051.370000000003</v>
      </c>
      <c r="X115" s="4">
        <v>1</v>
      </c>
      <c r="Y115" s="4">
        <v>39051.370000000003</v>
      </c>
      <c r="Z115" s="4"/>
      <c r="AA115" s="4"/>
      <c r="AB115" s="4"/>
    </row>
    <row r="116" spans="1:28" x14ac:dyDescent="0.2">
      <c r="A116" s="4">
        <v>50</v>
      </c>
      <c r="B116" s="4">
        <v>0</v>
      </c>
      <c r="C116" s="4">
        <v>0</v>
      </c>
      <c r="D116" s="4">
        <v>1</v>
      </c>
      <c r="E116" s="4">
        <v>232</v>
      </c>
      <c r="F116" s="4">
        <f>ROUND(Source!BC100,O116)</f>
        <v>0</v>
      </c>
      <c r="G116" s="4" t="s">
        <v>186</v>
      </c>
      <c r="H116" s="4" t="s">
        <v>187</v>
      </c>
      <c r="I116" s="4"/>
      <c r="J116" s="4"/>
      <c r="K116" s="4">
        <v>232</v>
      </c>
      <c r="L116" s="4">
        <v>15</v>
      </c>
      <c r="M116" s="4">
        <v>3</v>
      </c>
      <c r="N116" s="4" t="s">
        <v>3</v>
      </c>
      <c r="O116" s="4">
        <v>2</v>
      </c>
      <c r="P116" s="4"/>
      <c r="Q116" s="4"/>
      <c r="R116" s="4"/>
      <c r="S116" s="4"/>
      <c r="T116" s="4"/>
      <c r="U116" s="4"/>
      <c r="V116" s="4"/>
      <c r="W116" s="4">
        <v>0</v>
      </c>
      <c r="X116" s="4">
        <v>1</v>
      </c>
      <c r="Y116" s="4">
        <v>0</v>
      </c>
      <c r="Z116" s="4"/>
      <c r="AA116" s="4"/>
      <c r="AB116" s="4"/>
    </row>
    <row r="117" spans="1:28" x14ac:dyDescent="0.2">
      <c r="A117" s="4">
        <v>50</v>
      </c>
      <c r="B117" s="4">
        <v>0</v>
      </c>
      <c r="C117" s="4">
        <v>0</v>
      </c>
      <c r="D117" s="4">
        <v>1</v>
      </c>
      <c r="E117" s="4">
        <v>214</v>
      </c>
      <c r="F117" s="4">
        <f>ROUND(Source!AS100,O117)</f>
        <v>0</v>
      </c>
      <c r="G117" s="4" t="s">
        <v>188</v>
      </c>
      <c r="H117" s="4" t="s">
        <v>189</v>
      </c>
      <c r="I117" s="4"/>
      <c r="J117" s="4"/>
      <c r="K117" s="4">
        <v>214</v>
      </c>
      <c r="L117" s="4">
        <v>16</v>
      </c>
      <c r="M117" s="4">
        <v>3</v>
      </c>
      <c r="N117" s="4" t="s">
        <v>3</v>
      </c>
      <c r="O117" s="4">
        <v>2</v>
      </c>
      <c r="P117" s="4"/>
      <c r="Q117" s="4"/>
      <c r="R117" s="4"/>
      <c r="S117" s="4"/>
      <c r="T117" s="4"/>
      <c r="U117" s="4"/>
      <c r="V117" s="4"/>
      <c r="W117" s="4">
        <v>0</v>
      </c>
      <c r="X117" s="4">
        <v>1</v>
      </c>
      <c r="Y117" s="4">
        <v>0</v>
      </c>
      <c r="Z117" s="4"/>
      <c r="AA117" s="4"/>
      <c r="AB117" s="4"/>
    </row>
    <row r="118" spans="1:28" x14ac:dyDescent="0.2">
      <c r="A118" s="4">
        <v>50</v>
      </c>
      <c r="B118" s="4">
        <v>0</v>
      </c>
      <c r="C118" s="4">
        <v>0</v>
      </c>
      <c r="D118" s="4">
        <v>1</v>
      </c>
      <c r="E118" s="4">
        <v>215</v>
      </c>
      <c r="F118" s="4">
        <f>ROUND(Source!AT100,O118)</f>
        <v>0</v>
      </c>
      <c r="G118" s="4" t="s">
        <v>190</v>
      </c>
      <c r="H118" s="4" t="s">
        <v>191</v>
      </c>
      <c r="I118" s="4"/>
      <c r="J118" s="4"/>
      <c r="K118" s="4">
        <v>215</v>
      </c>
      <c r="L118" s="4">
        <v>17</v>
      </c>
      <c r="M118" s="4">
        <v>3</v>
      </c>
      <c r="N118" s="4" t="s">
        <v>3</v>
      </c>
      <c r="O118" s="4">
        <v>2</v>
      </c>
      <c r="P118" s="4"/>
      <c r="Q118" s="4"/>
      <c r="R118" s="4"/>
      <c r="S118" s="4"/>
      <c r="T118" s="4"/>
      <c r="U118" s="4"/>
      <c r="V118" s="4"/>
      <c r="W118" s="4">
        <v>0</v>
      </c>
      <c r="X118" s="4">
        <v>1</v>
      </c>
      <c r="Y118" s="4">
        <v>0</v>
      </c>
      <c r="Z118" s="4"/>
      <c r="AA118" s="4"/>
      <c r="AB118" s="4"/>
    </row>
    <row r="119" spans="1:28" x14ac:dyDescent="0.2">
      <c r="A119" s="4">
        <v>50</v>
      </c>
      <c r="B119" s="4">
        <v>0</v>
      </c>
      <c r="C119" s="4">
        <v>0</v>
      </c>
      <c r="D119" s="4">
        <v>1</v>
      </c>
      <c r="E119" s="4">
        <v>217</v>
      </c>
      <c r="F119" s="4">
        <f>ROUND(Source!AU100,O119)</f>
        <v>82007.87</v>
      </c>
      <c r="G119" s="4" t="s">
        <v>192</v>
      </c>
      <c r="H119" s="4" t="s">
        <v>193</v>
      </c>
      <c r="I119" s="4"/>
      <c r="J119" s="4"/>
      <c r="K119" s="4">
        <v>217</v>
      </c>
      <c r="L119" s="4">
        <v>18</v>
      </c>
      <c r="M119" s="4">
        <v>3</v>
      </c>
      <c r="N119" s="4" t="s">
        <v>3</v>
      </c>
      <c r="O119" s="4">
        <v>2</v>
      </c>
      <c r="P119" s="4"/>
      <c r="Q119" s="4"/>
      <c r="R119" s="4"/>
      <c r="S119" s="4"/>
      <c r="T119" s="4"/>
      <c r="U119" s="4"/>
      <c r="V119" s="4"/>
      <c r="W119" s="4">
        <v>82007.87</v>
      </c>
      <c r="X119" s="4">
        <v>1</v>
      </c>
      <c r="Y119" s="4">
        <v>82007.87</v>
      </c>
      <c r="Z119" s="4"/>
      <c r="AA119" s="4"/>
      <c r="AB119" s="4"/>
    </row>
    <row r="120" spans="1:28" x14ac:dyDescent="0.2">
      <c r="A120" s="4">
        <v>50</v>
      </c>
      <c r="B120" s="4">
        <v>0</v>
      </c>
      <c r="C120" s="4">
        <v>0</v>
      </c>
      <c r="D120" s="4">
        <v>1</v>
      </c>
      <c r="E120" s="4">
        <v>230</v>
      </c>
      <c r="F120" s="4">
        <f>ROUND(Source!BA100,O120)</f>
        <v>0</v>
      </c>
      <c r="G120" s="4" t="s">
        <v>194</v>
      </c>
      <c r="H120" s="4" t="s">
        <v>195</v>
      </c>
      <c r="I120" s="4"/>
      <c r="J120" s="4"/>
      <c r="K120" s="4">
        <v>230</v>
      </c>
      <c r="L120" s="4">
        <v>19</v>
      </c>
      <c r="M120" s="4">
        <v>3</v>
      </c>
      <c r="N120" s="4" t="s">
        <v>3</v>
      </c>
      <c r="O120" s="4">
        <v>2</v>
      </c>
      <c r="P120" s="4"/>
      <c r="Q120" s="4"/>
      <c r="R120" s="4"/>
      <c r="S120" s="4"/>
      <c r="T120" s="4"/>
      <c r="U120" s="4"/>
      <c r="V120" s="4"/>
      <c r="W120" s="4">
        <v>0</v>
      </c>
      <c r="X120" s="4">
        <v>1</v>
      </c>
      <c r="Y120" s="4">
        <v>0</v>
      </c>
      <c r="Z120" s="4"/>
      <c r="AA120" s="4"/>
      <c r="AB120" s="4"/>
    </row>
    <row r="121" spans="1:28" x14ac:dyDescent="0.2">
      <c r="A121" s="4">
        <v>50</v>
      </c>
      <c r="B121" s="4">
        <v>0</v>
      </c>
      <c r="C121" s="4">
        <v>0</v>
      </c>
      <c r="D121" s="4">
        <v>1</v>
      </c>
      <c r="E121" s="4">
        <v>206</v>
      </c>
      <c r="F121" s="4">
        <f>ROUND(Source!T100,O121)</f>
        <v>0</v>
      </c>
      <c r="G121" s="4" t="s">
        <v>196</v>
      </c>
      <c r="H121" s="4" t="s">
        <v>197</v>
      </c>
      <c r="I121" s="4"/>
      <c r="J121" s="4"/>
      <c r="K121" s="4">
        <v>206</v>
      </c>
      <c r="L121" s="4">
        <v>20</v>
      </c>
      <c r="M121" s="4">
        <v>3</v>
      </c>
      <c r="N121" s="4" t="s">
        <v>3</v>
      </c>
      <c r="O121" s="4">
        <v>2</v>
      </c>
      <c r="P121" s="4"/>
      <c r="Q121" s="4"/>
      <c r="R121" s="4"/>
      <c r="S121" s="4"/>
      <c r="T121" s="4"/>
      <c r="U121" s="4"/>
      <c r="V121" s="4"/>
      <c r="W121" s="4">
        <v>0</v>
      </c>
      <c r="X121" s="4">
        <v>1</v>
      </c>
      <c r="Y121" s="4">
        <v>0</v>
      </c>
      <c r="Z121" s="4"/>
      <c r="AA121" s="4"/>
      <c r="AB121" s="4"/>
    </row>
    <row r="122" spans="1:28" x14ac:dyDescent="0.2">
      <c r="A122" s="4">
        <v>50</v>
      </c>
      <c r="B122" s="4">
        <v>0</v>
      </c>
      <c r="C122" s="4">
        <v>0</v>
      </c>
      <c r="D122" s="4">
        <v>1</v>
      </c>
      <c r="E122" s="4">
        <v>207</v>
      </c>
      <c r="F122" s="4">
        <f>ROUND(Source!U100,O122)</f>
        <v>59.904000000000003</v>
      </c>
      <c r="G122" s="4" t="s">
        <v>198</v>
      </c>
      <c r="H122" s="4" t="s">
        <v>199</v>
      </c>
      <c r="I122" s="4"/>
      <c r="J122" s="4"/>
      <c r="K122" s="4">
        <v>207</v>
      </c>
      <c r="L122" s="4">
        <v>21</v>
      </c>
      <c r="M122" s="4">
        <v>3</v>
      </c>
      <c r="N122" s="4" t="s">
        <v>3</v>
      </c>
      <c r="O122" s="4">
        <v>7</v>
      </c>
      <c r="P122" s="4"/>
      <c r="Q122" s="4"/>
      <c r="R122" s="4"/>
      <c r="S122" s="4"/>
      <c r="T122" s="4"/>
      <c r="U122" s="4"/>
      <c r="V122" s="4"/>
      <c r="W122" s="4">
        <v>59.904000000000003</v>
      </c>
      <c r="X122" s="4">
        <v>1</v>
      </c>
      <c r="Y122" s="4">
        <v>59.904000000000003</v>
      </c>
      <c r="Z122" s="4"/>
      <c r="AA122" s="4"/>
      <c r="AB122" s="4"/>
    </row>
    <row r="123" spans="1:28" x14ac:dyDescent="0.2">
      <c r="A123" s="4">
        <v>50</v>
      </c>
      <c r="B123" s="4">
        <v>0</v>
      </c>
      <c r="C123" s="4">
        <v>0</v>
      </c>
      <c r="D123" s="4">
        <v>1</v>
      </c>
      <c r="E123" s="4">
        <v>208</v>
      </c>
      <c r="F123" s="4">
        <f>ROUND(Source!V100,O123)</f>
        <v>0</v>
      </c>
      <c r="G123" s="4" t="s">
        <v>200</v>
      </c>
      <c r="H123" s="4" t="s">
        <v>201</v>
      </c>
      <c r="I123" s="4"/>
      <c r="J123" s="4"/>
      <c r="K123" s="4">
        <v>208</v>
      </c>
      <c r="L123" s="4">
        <v>22</v>
      </c>
      <c r="M123" s="4">
        <v>3</v>
      </c>
      <c r="N123" s="4" t="s">
        <v>3</v>
      </c>
      <c r="O123" s="4">
        <v>7</v>
      </c>
      <c r="P123" s="4"/>
      <c r="Q123" s="4"/>
      <c r="R123" s="4"/>
      <c r="S123" s="4"/>
      <c r="T123" s="4"/>
      <c r="U123" s="4"/>
      <c r="V123" s="4"/>
      <c r="W123" s="4">
        <v>0</v>
      </c>
      <c r="X123" s="4">
        <v>1</v>
      </c>
      <c r="Y123" s="4">
        <v>0</v>
      </c>
      <c r="Z123" s="4"/>
      <c r="AA123" s="4"/>
      <c r="AB123" s="4"/>
    </row>
    <row r="124" spans="1:28" x14ac:dyDescent="0.2">
      <c r="A124" s="4">
        <v>50</v>
      </c>
      <c r="B124" s="4">
        <v>0</v>
      </c>
      <c r="C124" s="4">
        <v>0</v>
      </c>
      <c r="D124" s="4">
        <v>1</v>
      </c>
      <c r="E124" s="4">
        <v>209</v>
      </c>
      <c r="F124" s="4">
        <f>ROUND(Source!W100,O124)</f>
        <v>0</v>
      </c>
      <c r="G124" s="4" t="s">
        <v>202</v>
      </c>
      <c r="H124" s="4" t="s">
        <v>203</v>
      </c>
      <c r="I124" s="4"/>
      <c r="J124" s="4"/>
      <c r="K124" s="4">
        <v>209</v>
      </c>
      <c r="L124" s="4">
        <v>23</v>
      </c>
      <c r="M124" s="4">
        <v>3</v>
      </c>
      <c r="N124" s="4" t="s">
        <v>3</v>
      </c>
      <c r="O124" s="4">
        <v>2</v>
      </c>
      <c r="P124" s="4"/>
      <c r="Q124" s="4"/>
      <c r="R124" s="4"/>
      <c r="S124" s="4"/>
      <c r="T124" s="4"/>
      <c r="U124" s="4"/>
      <c r="V124" s="4"/>
      <c r="W124" s="4">
        <v>0</v>
      </c>
      <c r="X124" s="4">
        <v>1</v>
      </c>
      <c r="Y124" s="4">
        <v>0</v>
      </c>
      <c r="Z124" s="4"/>
      <c r="AA124" s="4"/>
      <c r="AB124" s="4"/>
    </row>
    <row r="125" spans="1:28" x14ac:dyDescent="0.2">
      <c r="A125" s="4">
        <v>50</v>
      </c>
      <c r="B125" s="4">
        <v>0</v>
      </c>
      <c r="C125" s="4">
        <v>0</v>
      </c>
      <c r="D125" s="4">
        <v>1</v>
      </c>
      <c r="E125" s="4">
        <v>233</v>
      </c>
      <c r="F125" s="4">
        <f>ROUND(Source!BD100,O125)</f>
        <v>0</v>
      </c>
      <c r="G125" s="4" t="s">
        <v>204</v>
      </c>
      <c r="H125" s="4" t="s">
        <v>205</v>
      </c>
      <c r="I125" s="4"/>
      <c r="J125" s="4"/>
      <c r="K125" s="4">
        <v>233</v>
      </c>
      <c r="L125" s="4">
        <v>24</v>
      </c>
      <c r="M125" s="4">
        <v>3</v>
      </c>
      <c r="N125" s="4" t="s">
        <v>3</v>
      </c>
      <c r="O125" s="4">
        <v>2</v>
      </c>
      <c r="P125" s="4"/>
      <c r="Q125" s="4"/>
      <c r="R125" s="4"/>
      <c r="S125" s="4"/>
      <c r="T125" s="4"/>
      <c r="U125" s="4"/>
      <c r="V125" s="4"/>
      <c r="W125" s="4">
        <v>0</v>
      </c>
      <c r="X125" s="4">
        <v>1</v>
      </c>
      <c r="Y125" s="4">
        <v>0</v>
      </c>
      <c r="Z125" s="4"/>
      <c r="AA125" s="4"/>
      <c r="AB125" s="4"/>
    </row>
    <row r="126" spans="1:28" x14ac:dyDescent="0.2">
      <c r="A126" s="4">
        <v>50</v>
      </c>
      <c r="B126" s="4">
        <v>0</v>
      </c>
      <c r="C126" s="4">
        <v>0</v>
      </c>
      <c r="D126" s="4">
        <v>1</v>
      </c>
      <c r="E126" s="4">
        <v>210</v>
      </c>
      <c r="F126" s="4">
        <f>ROUND(Source!X100,O126)</f>
        <v>28898.01</v>
      </c>
      <c r="G126" s="4" t="s">
        <v>206</v>
      </c>
      <c r="H126" s="4" t="s">
        <v>207</v>
      </c>
      <c r="I126" s="4"/>
      <c r="J126" s="4"/>
      <c r="K126" s="4">
        <v>210</v>
      </c>
      <c r="L126" s="4">
        <v>25</v>
      </c>
      <c r="M126" s="4">
        <v>3</v>
      </c>
      <c r="N126" s="4" t="s">
        <v>3</v>
      </c>
      <c r="O126" s="4">
        <v>2</v>
      </c>
      <c r="P126" s="4"/>
      <c r="Q126" s="4"/>
      <c r="R126" s="4"/>
      <c r="S126" s="4"/>
      <c r="T126" s="4"/>
      <c r="U126" s="4"/>
      <c r="V126" s="4"/>
      <c r="W126" s="4">
        <v>28898.01</v>
      </c>
      <c r="X126" s="4">
        <v>1</v>
      </c>
      <c r="Y126" s="4">
        <v>28898.01</v>
      </c>
      <c r="Z126" s="4"/>
      <c r="AA126" s="4"/>
      <c r="AB126" s="4"/>
    </row>
    <row r="127" spans="1:28" x14ac:dyDescent="0.2">
      <c r="A127" s="4">
        <v>50</v>
      </c>
      <c r="B127" s="4">
        <v>0</v>
      </c>
      <c r="C127" s="4">
        <v>0</v>
      </c>
      <c r="D127" s="4">
        <v>1</v>
      </c>
      <c r="E127" s="4">
        <v>211</v>
      </c>
      <c r="F127" s="4">
        <f>ROUND(Source!Y100,O127)</f>
        <v>14058.49</v>
      </c>
      <c r="G127" s="4" t="s">
        <v>208</v>
      </c>
      <c r="H127" s="4" t="s">
        <v>209</v>
      </c>
      <c r="I127" s="4"/>
      <c r="J127" s="4"/>
      <c r="K127" s="4">
        <v>211</v>
      </c>
      <c r="L127" s="4">
        <v>26</v>
      </c>
      <c r="M127" s="4">
        <v>3</v>
      </c>
      <c r="N127" s="4" t="s">
        <v>3</v>
      </c>
      <c r="O127" s="4">
        <v>2</v>
      </c>
      <c r="P127" s="4"/>
      <c r="Q127" s="4"/>
      <c r="R127" s="4"/>
      <c r="S127" s="4"/>
      <c r="T127" s="4"/>
      <c r="U127" s="4"/>
      <c r="V127" s="4"/>
      <c r="W127" s="4">
        <v>14058.49</v>
      </c>
      <c r="X127" s="4">
        <v>1</v>
      </c>
      <c r="Y127" s="4">
        <v>14058.49</v>
      </c>
      <c r="Z127" s="4"/>
      <c r="AA127" s="4"/>
      <c r="AB127" s="4"/>
    </row>
    <row r="128" spans="1:28" x14ac:dyDescent="0.2">
      <c r="A128" s="4">
        <v>50</v>
      </c>
      <c r="B128" s="4">
        <v>0</v>
      </c>
      <c r="C128" s="4">
        <v>0</v>
      </c>
      <c r="D128" s="4">
        <v>1</v>
      </c>
      <c r="E128" s="4">
        <v>224</v>
      </c>
      <c r="F128" s="4">
        <f>ROUND(Source!AR100,O128)</f>
        <v>82007.87</v>
      </c>
      <c r="G128" s="4" t="s">
        <v>210</v>
      </c>
      <c r="H128" s="4" t="s">
        <v>211</v>
      </c>
      <c r="I128" s="4"/>
      <c r="J128" s="4"/>
      <c r="K128" s="4">
        <v>224</v>
      </c>
      <c r="L128" s="4">
        <v>27</v>
      </c>
      <c r="M128" s="4">
        <v>3</v>
      </c>
      <c r="N128" s="4" t="s">
        <v>3</v>
      </c>
      <c r="O128" s="4">
        <v>2</v>
      </c>
      <c r="P128" s="4"/>
      <c r="Q128" s="4"/>
      <c r="R128" s="4"/>
      <c r="S128" s="4"/>
      <c r="T128" s="4"/>
      <c r="U128" s="4"/>
      <c r="V128" s="4"/>
      <c r="W128" s="4">
        <v>82007.87000000001</v>
      </c>
      <c r="X128" s="4">
        <v>1</v>
      </c>
      <c r="Y128" s="4">
        <v>82007.87000000001</v>
      </c>
      <c r="Z128" s="4"/>
      <c r="AA128" s="4"/>
      <c r="AB128" s="4"/>
    </row>
    <row r="130" spans="1:245" x14ac:dyDescent="0.2">
      <c r="A130" s="1">
        <v>4</v>
      </c>
      <c r="B130" s="1">
        <v>1</v>
      </c>
      <c r="C130" s="1"/>
      <c r="D130" s="1">
        <f>ROW(A142)</f>
        <v>142</v>
      </c>
      <c r="E130" s="1"/>
      <c r="F130" s="1" t="s">
        <v>15</v>
      </c>
      <c r="G130" s="1" t="s">
        <v>217</v>
      </c>
      <c r="H130" s="1" t="s">
        <v>3</v>
      </c>
      <c r="I130" s="1">
        <v>0</v>
      </c>
      <c r="J130" s="1"/>
      <c r="K130" s="1">
        <v>0</v>
      </c>
      <c r="L130" s="1"/>
      <c r="M130" s="1" t="s">
        <v>3</v>
      </c>
      <c r="N130" s="1"/>
      <c r="O130" s="1"/>
      <c r="P130" s="1"/>
      <c r="Q130" s="1"/>
      <c r="R130" s="1"/>
      <c r="S130" s="1">
        <v>0</v>
      </c>
      <c r="T130" s="1"/>
      <c r="U130" s="1" t="s">
        <v>3</v>
      </c>
      <c r="V130" s="1">
        <v>0</v>
      </c>
      <c r="W130" s="1"/>
      <c r="X130" s="1"/>
      <c r="Y130" s="1"/>
      <c r="Z130" s="1"/>
      <c r="AA130" s="1"/>
      <c r="AB130" s="1" t="s">
        <v>3</v>
      </c>
      <c r="AC130" s="1" t="s">
        <v>3</v>
      </c>
      <c r="AD130" s="1" t="s">
        <v>3</v>
      </c>
      <c r="AE130" s="1" t="s">
        <v>3</v>
      </c>
      <c r="AF130" s="1" t="s">
        <v>3</v>
      </c>
      <c r="AG130" s="1" t="s">
        <v>3</v>
      </c>
      <c r="AH130" s="1"/>
      <c r="AI130" s="1"/>
      <c r="AJ130" s="1"/>
      <c r="AK130" s="1"/>
      <c r="AL130" s="1"/>
      <c r="AM130" s="1"/>
      <c r="AN130" s="1"/>
      <c r="AO130" s="1"/>
      <c r="AP130" s="1" t="s">
        <v>3</v>
      </c>
      <c r="AQ130" s="1" t="s">
        <v>3</v>
      </c>
      <c r="AR130" s="1" t="s">
        <v>3</v>
      </c>
      <c r="AS130" s="1"/>
      <c r="AT130" s="1"/>
      <c r="AU130" s="1"/>
      <c r="AV130" s="1"/>
      <c r="AW130" s="1"/>
      <c r="AX130" s="1"/>
      <c r="AY130" s="1"/>
      <c r="AZ130" s="1" t="s">
        <v>3</v>
      </c>
      <c r="BA130" s="1"/>
      <c r="BB130" s="1" t="s">
        <v>3</v>
      </c>
      <c r="BC130" s="1" t="s">
        <v>3</v>
      </c>
      <c r="BD130" s="1" t="s">
        <v>3</v>
      </c>
      <c r="BE130" s="1" t="s">
        <v>3</v>
      </c>
      <c r="BF130" s="1" t="s">
        <v>3</v>
      </c>
      <c r="BG130" s="1" t="s">
        <v>3</v>
      </c>
      <c r="BH130" s="1" t="s">
        <v>3</v>
      </c>
      <c r="BI130" s="1" t="s">
        <v>3</v>
      </c>
      <c r="BJ130" s="1" t="s">
        <v>3</v>
      </c>
      <c r="BK130" s="1" t="s">
        <v>3</v>
      </c>
      <c r="BL130" s="1" t="s">
        <v>3</v>
      </c>
      <c r="BM130" s="1" t="s">
        <v>3</v>
      </c>
      <c r="BN130" s="1" t="s">
        <v>3</v>
      </c>
      <c r="BO130" s="1" t="s">
        <v>3</v>
      </c>
      <c r="BP130" s="1" t="s">
        <v>3</v>
      </c>
      <c r="BQ130" s="1"/>
      <c r="BR130" s="1"/>
      <c r="BS130" s="1"/>
      <c r="BT130" s="1"/>
      <c r="BU130" s="1"/>
      <c r="BV130" s="1"/>
      <c r="BW130" s="1"/>
      <c r="BX130" s="1">
        <v>0</v>
      </c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>
        <v>0</v>
      </c>
    </row>
    <row r="132" spans="1:245" x14ac:dyDescent="0.2">
      <c r="A132" s="2">
        <v>52</v>
      </c>
      <c r="B132" s="2">
        <f t="shared" ref="B132:G132" si="72">B142</f>
        <v>1</v>
      </c>
      <c r="C132" s="2">
        <f t="shared" si="72"/>
        <v>4</v>
      </c>
      <c r="D132" s="2">
        <f t="shared" si="72"/>
        <v>130</v>
      </c>
      <c r="E132" s="2">
        <f t="shared" si="72"/>
        <v>0</v>
      </c>
      <c r="F132" s="2" t="str">
        <f t="shared" si="72"/>
        <v>Новый раздел</v>
      </c>
      <c r="G132" s="2" t="str">
        <f t="shared" si="72"/>
        <v>Раздел: Пусконаладочные работы "вхолостую"  шкафа ШСН</v>
      </c>
      <c r="H132" s="2"/>
      <c r="I132" s="2"/>
      <c r="J132" s="2"/>
      <c r="K132" s="2"/>
      <c r="L132" s="2"/>
      <c r="M132" s="2"/>
      <c r="N132" s="2"/>
      <c r="O132" s="2">
        <f t="shared" ref="O132:AT132" si="73">O142</f>
        <v>59037.93</v>
      </c>
      <c r="P132" s="2">
        <f t="shared" si="73"/>
        <v>0</v>
      </c>
      <c r="Q132" s="2">
        <f t="shared" si="73"/>
        <v>0</v>
      </c>
      <c r="R132" s="2">
        <f t="shared" si="73"/>
        <v>0</v>
      </c>
      <c r="S132" s="2">
        <f t="shared" si="73"/>
        <v>59037.93</v>
      </c>
      <c r="T132" s="2">
        <f t="shared" si="73"/>
        <v>0</v>
      </c>
      <c r="U132" s="2">
        <f t="shared" si="73"/>
        <v>104.77999999999997</v>
      </c>
      <c r="V132" s="2">
        <f t="shared" si="73"/>
        <v>0</v>
      </c>
      <c r="W132" s="2">
        <f t="shared" si="73"/>
        <v>0</v>
      </c>
      <c r="X132" s="2">
        <f t="shared" si="73"/>
        <v>43688.06</v>
      </c>
      <c r="Y132" s="2">
        <f t="shared" si="73"/>
        <v>21253.66</v>
      </c>
      <c r="Z132" s="2">
        <f t="shared" si="73"/>
        <v>0</v>
      </c>
      <c r="AA132" s="2">
        <f t="shared" si="73"/>
        <v>0</v>
      </c>
      <c r="AB132" s="2">
        <f t="shared" si="73"/>
        <v>59037.93</v>
      </c>
      <c r="AC132" s="2">
        <f t="shared" si="73"/>
        <v>0</v>
      </c>
      <c r="AD132" s="2">
        <f t="shared" si="73"/>
        <v>0</v>
      </c>
      <c r="AE132" s="2">
        <f t="shared" si="73"/>
        <v>0</v>
      </c>
      <c r="AF132" s="2">
        <f t="shared" si="73"/>
        <v>59037.93</v>
      </c>
      <c r="AG132" s="2">
        <f t="shared" si="73"/>
        <v>0</v>
      </c>
      <c r="AH132" s="2">
        <f t="shared" si="73"/>
        <v>104.77999999999997</v>
      </c>
      <c r="AI132" s="2">
        <f t="shared" si="73"/>
        <v>0</v>
      </c>
      <c r="AJ132" s="2">
        <f t="shared" si="73"/>
        <v>0</v>
      </c>
      <c r="AK132" s="2">
        <f t="shared" si="73"/>
        <v>43688.06</v>
      </c>
      <c r="AL132" s="2">
        <f t="shared" si="73"/>
        <v>21253.66</v>
      </c>
      <c r="AM132" s="2">
        <f t="shared" si="73"/>
        <v>0</v>
      </c>
      <c r="AN132" s="2">
        <f t="shared" si="73"/>
        <v>0</v>
      </c>
      <c r="AO132" s="2">
        <f t="shared" si="73"/>
        <v>0</v>
      </c>
      <c r="AP132" s="2">
        <f t="shared" si="73"/>
        <v>0</v>
      </c>
      <c r="AQ132" s="2">
        <f t="shared" si="73"/>
        <v>0</v>
      </c>
      <c r="AR132" s="2">
        <f t="shared" si="73"/>
        <v>123979.65</v>
      </c>
      <c r="AS132" s="2">
        <f t="shared" si="73"/>
        <v>0</v>
      </c>
      <c r="AT132" s="2">
        <f t="shared" si="73"/>
        <v>0</v>
      </c>
      <c r="AU132" s="2">
        <f t="shared" ref="AU132:BZ132" si="74">AU142</f>
        <v>123979.65</v>
      </c>
      <c r="AV132" s="2">
        <f t="shared" si="74"/>
        <v>0</v>
      </c>
      <c r="AW132" s="2">
        <f t="shared" si="74"/>
        <v>0</v>
      </c>
      <c r="AX132" s="2">
        <f t="shared" si="74"/>
        <v>0</v>
      </c>
      <c r="AY132" s="2">
        <f t="shared" si="74"/>
        <v>0</v>
      </c>
      <c r="AZ132" s="2">
        <f t="shared" si="74"/>
        <v>0</v>
      </c>
      <c r="BA132" s="2">
        <f t="shared" si="74"/>
        <v>0</v>
      </c>
      <c r="BB132" s="2">
        <f t="shared" si="74"/>
        <v>0</v>
      </c>
      <c r="BC132" s="2">
        <f t="shared" si="74"/>
        <v>0</v>
      </c>
      <c r="BD132" s="2">
        <f t="shared" si="74"/>
        <v>0</v>
      </c>
      <c r="BE132" s="2">
        <f t="shared" si="74"/>
        <v>0</v>
      </c>
      <c r="BF132" s="2">
        <f t="shared" si="74"/>
        <v>0</v>
      </c>
      <c r="BG132" s="2">
        <f t="shared" si="74"/>
        <v>0</v>
      </c>
      <c r="BH132" s="2">
        <f t="shared" si="74"/>
        <v>0</v>
      </c>
      <c r="BI132" s="2">
        <f t="shared" si="74"/>
        <v>0</v>
      </c>
      <c r="BJ132" s="2">
        <f t="shared" si="74"/>
        <v>0</v>
      </c>
      <c r="BK132" s="2">
        <f t="shared" si="74"/>
        <v>0</v>
      </c>
      <c r="BL132" s="2">
        <f t="shared" si="74"/>
        <v>0</v>
      </c>
      <c r="BM132" s="2">
        <f t="shared" si="74"/>
        <v>0</v>
      </c>
      <c r="BN132" s="2">
        <f t="shared" si="74"/>
        <v>0</v>
      </c>
      <c r="BO132" s="2">
        <f t="shared" si="74"/>
        <v>0</v>
      </c>
      <c r="BP132" s="2">
        <f t="shared" si="74"/>
        <v>0</v>
      </c>
      <c r="BQ132" s="2">
        <f t="shared" si="74"/>
        <v>0</v>
      </c>
      <c r="BR132" s="2">
        <f t="shared" si="74"/>
        <v>0</v>
      </c>
      <c r="BS132" s="2">
        <f t="shared" si="74"/>
        <v>0</v>
      </c>
      <c r="BT132" s="2">
        <f t="shared" si="74"/>
        <v>0</v>
      </c>
      <c r="BU132" s="2">
        <f t="shared" si="74"/>
        <v>0</v>
      </c>
      <c r="BV132" s="2">
        <f t="shared" si="74"/>
        <v>0</v>
      </c>
      <c r="BW132" s="2">
        <f t="shared" si="74"/>
        <v>0</v>
      </c>
      <c r="BX132" s="2">
        <f t="shared" si="74"/>
        <v>0</v>
      </c>
      <c r="BY132" s="2">
        <f t="shared" si="74"/>
        <v>0</v>
      </c>
      <c r="BZ132" s="2">
        <f t="shared" si="74"/>
        <v>0</v>
      </c>
      <c r="CA132" s="2">
        <f t="shared" ref="CA132:DF132" si="75">CA142</f>
        <v>123979.65</v>
      </c>
      <c r="CB132" s="2">
        <f t="shared" si="75"/>
        <v>0</v>
      </c>
      <c r="CC132" s="2">
        <f t="shared" si="75"/>
        <v>0</v>
      </c>
      <c r="CD132" s="2">
        <f t="shared" si="75"/>
        <v>123979.65</v>
      </c>
      <c r="CE132" s="2">
        <f t="shared" si="75"/>
        <v>0</v>
      </c>
      <c r="CF132" s="2">
        <f t="shared" si="75"/>
        <v>0</v>
      </c>
      <c r="CG132" s="2">
        <f t="shared" si="75"/>
        <v>0</v>
      </c>
      <c r="CH132" s="2">
        <f t="shared" si="75"/>
        <v>0</v>
      </c>
      <c r="CI132" s="2">
        <f t="shared" si="75"/>
        <v>0</v>
      </c>
      <c r="CJ132" s="2">
        <f t="shared" si="75"/>
        <v>0</v>
      </c>
      <c r="CK132" s="2">
        <f t="shared" si="75"/>
        <v>0</v>
      </c>
      <c r="CL132" s="2">
        <f t="shared" si="75"/>
        <v>0</v>
      </c>
      <c r="CM132" s="2">
        <f t="shared" si="75"/>
        <v>0</v>
      </c>
      <c r="CN132" s="2">
        <f t="shared" si="75"/>
        <v>0</v>
      </c>
      <c r="CO132" s="2">
        <f t="shared" si="75"/>
        <v>0</v>
      </c>
      <c r="CP132" s="2">
        <f t="shared" si="75"/>
        <v>0</v>
      </c>
      <c r="CQ132" s="2">
        <f t="shared" si="75"/>
        <v>0</v>
      </c>
      <c r="CR132" s="2">
        <f t="shared" si="75"/>
        <v>0</v>
      </c>
      <c r="CS132" s="2">
        <f t="shared" si="75"/>
        <v>0</v>
      </c>
      <c r="CT132" s="2">
        <f t="shared" si="75"/>
        <v>0</v>
      </c>
      <c r="CU132" s="2">
        <f t="shared" si="75"/>
        <v>0</v>
      </c>
      <c r="CV132" s="2">
        <f t="shared" si="75"/>
        <v>0</v>
      </c>
      <c r="CW132" s="2">
        <f t="shared" si="75"/>
        <v>0</v>
      </c>
      <c r="CX132" s="2">
        <f t="shared" si="75"/>
        <v>0</v>
      </c>
      <c r="CY132" s="2">
        <f t="shared" si="75"/>
        <v>0</v>
      </c>
      <c r="CZ132" s="2">
        <f t="shared" si="75"/>
        <v>0</v>
      </c>
      <c r="DA132" s="2">
        <f t="shared" si="75"/>
        <v>0</v>
      </c>
      <c r="DB132" s="2">
        <f t="shared" si="75"/>
        <v>0</v>
      </c>
      <c r="DC132" s="2">
        <f t="shared" si="75"/>
        <v>0</v>
      </c>
      <c r="DD132" s="2">
        <f t="shared" si="75"/>
        <v>0</v>
      </c>
      <c r="DE132" s="2">
        <f t="shared" si="75"/>
        <v>0</v>
      </c>
      <c r="DF132" s="2">
        <f t="shared" si="75"/>
        <v>0</v>
      </c>
      <c r="DG132" s="3">
        <f t="shared" ref="DG132:EL132" si="76">DG142</f>
        <v>0</v>
      </c>
      <c r="DH132" s="3">
        <f t="shared" si="76"/>
        <v>0</v>
      </c>
      <c r="DI132" s="3">
        <f t="shared" si="76"/>
        <v>0</v>
      </c>
      <c r="DJ132" s="3">
        <f t="shared" si="76"/>
        <v>0</v>
      </c>
      <c r="DK132" s="3">
        <f t="shared" si="76"/>
        <v>0</v>
      </c>
      <c r="DL132" s="3">
        <f t="shared" si="76"/>
        <v>0</v>
      </c>
      <c r="DM132" s="3">
        <f t="shared" si="76"/>
        <v>0</v>
      </c>
      <c r="DN132" s="3">
        <f t="shared" si="76"/>
        <v>0</v>
      </c>
      <c r="DO132" s="3">
        <f t="shared" si="76"/>
        <v>0</v>
      </c>
      <c r="DP132" s="3">
        <f t="shared" si="76"/>
        <v>0</v>
      </c>
      <c r="DQ132" s="3">
        <f t="shared" si="76"/>
        <v>0</v>
      </c>
      <c r="DR132" s="3">
        <f t="shared" si="76"/>
        <v>0</v>
      </c>
      <c r="DS132" s="3">
        <f t="shared" si="76"/>
        <v>0</v>
      </c>
      <c r="DT132" s="3">
        <f t="shared" si="76"/>
        <v>0</v>
      </c>
      <c r="DU132" s="3">
        <f t="shared" si="76"/>
        <v>0</v>
      </c>
      <c r="DV132" s="3">
        <f t="shared" si="76"/>
        <v>0</v>
      </c>
      <c r="DW132" s="3">
        <f t="shared" si="76"/>
        <v>0</v>
      </c>
      <c r="DX132" s="3">
        <f t="shared" si="76"/>
        <v>0</v>
      </c>
      <c r="DY132" s="3">
        <f t="shared" si="76"/>
        <v>0</v>
      </c>
      <c r="DZ132" s="3">
        <f t="shared" si="76"/>
        <v>0</v>
      </c>
      <c r="EA132" s="3">
        <f t="shared" si="76"/>
        <v>0</v>
      </c>
      <c r="EB132" s="3">
        <f t="shared" si="76"/>
        <v>0</v>
      </c>
      <c r="EC132" s="3">
        <f t="shared" si="76"/>
        <v>0</v>
      </c>
      <c r="ED132" s="3">
        <f t="shared" si="76"/>
        <v>0</v>
      </c>
      <c r="EE132" s="3">
        <f t="shared" si="76"/>
        <v>0</v>
      </c>
      <c r="EF132" s="3">
        <f t="shared" si="76"/>
        <v>0</v>
      </c>
      <c r="EG132" s="3">
        <f t="shared" si="76"/>
        <v>0</v>
      </c>
      <c r="EH132" s="3">
        <f t="shared" si="76"/>
        <v>0</v>
      </c>
      <c r="EI132" s="3">
        <f t="shared" si="76"/>
        <v>0</v>
      </c>
      <c r="EJ132" s="3">
        <f t="shared" si="76"/>
        <v>0</v>
      </c>
      <c r="EK132" s="3">
        <f t="shared" si="76"/>
        <v>0</v>
      </c>
      <c r="EL132" s="3">
        <f t="shared" si="76"/>
        <v>0</v>
      </c>
      <c r="EM132" s="3">
        <f t="shared" ref="EM132:FR132" si="77">EM142</f>
        <v>0</v>
      </c>
      <c r="EN132" s="3">
        <f t="shared" si="77"/>
        <v>0</v>
      </c>
      <c r="EO132" s="3">
        <f t="shared" si="77"/>
        <v>0</v>
      </c>
      <c r="EP132" s="3">
        <f t="shared" si="77"/>
        <v>0</v>
      </c>
      <c r="EQ132" s="3">
        <f t="shared" si="77"/>
        <v>0</v>
      </c>
      <c r="ER132" s="3">
        <f t="shared" si="77"/>
        <v>0</v>
      </c>
      <c r="ES132" s="3">
        <f t="shared" si="77"/>
        <v>0</v>
      </c>
      <c r="ET132" s="3">
        <f t="shared" si="77"/>
        <v>0</v>
      </c>
      <c r="EU132" s="3">
        <f t="shared" si="77"/>
        <v>0</v>
      </c>
      <c r="EV132" s="3">
        <f t="shared" si="77"/>
        <v>0</v>
      </c>
      <c r="EW132" s="3">
        <f t="shared" si="77"/>
        <v>0</v>
      </c>
      <c r="EX132" s="3">
        <f t="shared" si="77"/>
        <v>0</v>
      </c>
      <c r="EY132" s="3">
        <f t="shared" si="77"/>
        <v>0</v>
      </c>
      <c r="EZ132" s="3">
        <f t="shared" si="77"/>
        <v>0</v>
      </c>
      <c r="FA132" s="3">
        <f t="shared" si="77"/>
        <v>0</v>
      </c>
      <c r="FB132" s="3">
        <f t="shared" si="77"/>
        <v>0</v>
      </c>
      <c r="FC132" s="3">
        <f t="shared" si="77"/>
        <v>0</v>
      </c>
      <c r="FD132" s="3">
        <f t="shared" si="77"/>
        <v>0</v>
      </c>
      <c r="FE132" s="3">
        <f t="shared" si="77"/>
        <v>0</v>
      </c>
      <c r="FF132" s="3">
        <f t="shared" si="77"/>
        <v>0</v>
      </c>
      <c r="FG132" s="3">
        <f t="shared" si="77"/>
        <v>0</v>
      </c>
      <c r="FH132" s="3">
        <f t="shared" si="77"/>
        <v>0</v>
      </c>
      <c r="FI132" s="3">
        <f t="shared" si="77"/>
        <v>0</v>
      </c>
      <c r="FJ132" s="3">
        <f t="shared" si="77"/>
        <v>0</v>
      </c>
      <c r="FK132" s="3">
        <f t="shared" si="77"/>
        <v>0</v>
      </c>
      <c r="FL132" s="3">
        <f t="shared" si="77"/>
        <v>0</v>
      </c>
      <c r="FM132" s="3">
        <f t="shared" si="77"/>
        <v>0</v>
      </c>
      <c r="FN132" s="3">
        <f t="shared" si="77"/>
        <v>0</v>
      </c>
      <c r="FO132" s="3">
        <f t="shared" si="77"/>
        <v>0</v>
      </c>
      <c r="FP132" s="3">
        <f t="shared" si="77"/>
        <v>0</v>
      </c>
      <c r="FQ132" s="3">
        <f t="shared" si="77"/>
        <v>0</v>
      </c>
      <c r="FR132" s="3">
        <f t="shared" si="77"/>
        <v>0</v>
      </c>
      <c r="FS132" s="3">
        <f t="shared" ref="FS132:GX132" si="78">FS142</f>
        <v>0</v>
      </c>
      <c r="FT132" s="3">
        <f t="shared" si="78"/>
        <v>0</v>
      </c>
      <c r="FU132" s="3">
        <f t="shared" si="78"/>
        <v>0</v>
      </c>
      <c r="FV132" s="3">
        <f t="shared" si="78"/>
        <v>0</v>
      </c>
      <c r="FW132" s="3">
        <f t="shared" si="78"/>
        <v>0</v>
      </c>
      <c r="FX132" s="3">
        <f t="shared" si="78"/>
        <v>0</v>
      </c>
      <c r="FY132" s="3">
        <f t="shared" si="78"/>
        <v>0</v>
      </c>
      <c r="FZ132" s="3">
        <f t="shared" si="78"/>
        <v>0</v>
      </c>
      <c r="GA132" s="3">
        <f t="shared" si="78"/>
        <v>0</v>
      </c>
      <c r="GB132" s="3">
        <f t="shared" si="78"/>
        <v>0</v>
      </c>
      <c r="GC132" s="3">
        <f t="shared" si="78"/>
        <v>0</v>
      </c>
      <c r="GD132" s="3">
        <f t="shared" si="78"/>
        <v>0</v>
      </c>
      <c r="GE132" s="3">
        <f t="shared" si="78"/>
        <v>0</v>
      </c>
      <c r="GF132" s="3">
        <f t="shared" si="78"/>
        <v>0</v>
      </c>
      <c r="GG132" s="3">
        <f t="shared" si="78"/>
        <v>0</v>
      </c>
      <c r="GH132" s="3">
        <f t="shared" si="78"/>
        <v>0</v>
      </c>
      <c r="GI132" s="3">
        <f t="shared" si="78"/>
        <v>0</v>
      </c>
      <c r="GJ132" s="3">
        <f t="shared" si="78"/>
        <v>0</v>
      </c>
      <c r="GK132" s="3">
        <f t="shared" si="78"/>
        <v>0</v>
      </c>
      <c r="GL132" s="3">
        <f t="shared" si="78"/>
        <v>0</v>
      </c>
      <c r="GM132" s="3">
        <f t="shared" si="78"/>
        <v>0</v>
      </c>
      <c r="GN132" s="3">
        <f t="shared" si="78"/>
        <v>0</v>
      </c>
      <c r="GO132" s="3">
        <f t="shared" si="78"/>
        <v>0</v>
      </c>
      <c r="GP132" s="3">
        <f t="shared" si="78"/>
        <v>0</v>
      </c>
      <c r="GQ132" s="3">
        <f t="shared" si="78"/>
        <v>0</v>
      </c>
      <c r="GR132" s="3">
        <f t="shared" si="78"/>
        <v>0</v>
      </c>
      <c r="GS132" s="3">
        <f t="shared" si="78"/>
        <v>0</v>
      </c>
      <c r="GT132" s="3">
        <f t="shared" si="78"/>
        <v>0</v>
      </c>
      <c r="GU132" s="3">
        <f t="shared" si="78"/>
        <v>0</v>
      </c>
      <c r="GV132" s="3">
        <f t="shared" si="78"/>
        <v>0</v>
      </c>
      <c r="GW132" s="3">
        <f t="shared" si="78"/>
        <v>0</v>
      </c>
      <c r="GX132" s="3">
        <f t="shared" si="78"/>
        <v>0</v>
      </c>
    </row>
    <row r="134" spans="1:245" x14ac:dyDescent="0.2">
      <c r="A134">
        <v>17</v>
      </c>
      <c r="B134">
        <v>1</v>
      </c>
      <c r="C134">
        <f>ROW(SmtRes!A72)</f>
        <v>72</v>
      </c>
      <c r="D134">
        <f>ROW(EtalonRes!A72)</f>
        <v>72</v>
      </c>
      <c r="E134" t="s">
        <v>218</v>
      </c>
      <c r="F134" t="s">
        <v>219</v>
      </c>
      <c r="G134" t="s">
        <v>220</v>
      </c>
      <c r="H134" t="s">
        <v>20</v>
      </c>
      <c r="I134">
        <v>1</v>
      </c>
      <c r="J134">
        <v>0</v>
      </c>
      <c r="K134">
        <v>1</v>
      </c>
      <c r="O134">
        <f t="shared" ref="O134:O140" si="79">ROUND(CP134,2)</f>
        <v>9207.57</v>
      </c>
      <c r="P134">
        <f t="shared" ref="P134:P140" si="80">ROUND(CQ134*I134,2)</f>
        <v>0</v>
      </c>
      <c r="Q134">
        <f t="shared" ref="Q134:Q140" si="81">ROUND(CR134*I134,2)</f>
        <v>0</v>
      </c>
      <c r="R134">
        <f t="shared" ref="R134:R140" si="82">ROUND(CS134*I134,2)</f>
        <v>0</v>
      </c>
      <c r="S134">
        <f t="shared" ref="S134:S140" si="83">ROUND(CT134*I134,2)</f>
        <v>9207.57</v>
      </c>
      <c r="T134">
        <f t="shared" ref="T134:T140" si="84">ROUND(CU134*I134,2)</f>
        <v>0</v>
      </c>
      <c r="U134">
        <f t="shared" ref="U134:U140" si="85">ROUND(CV134*I134,7)</f>
        <v>14.04</v>
      </c>
      <c r="V134">
        <f t="shared" ref="V134:V140" si="86">ROUND(CW134*I134,7)</f>
        <v>0</v>
      </c>
      <c r="W134">
        <f t="shared" ref="W134:W140" si="87">ROUND(CX134*I134,2)</f>
        <v>0</v>
      </c>
      <c r="X134">
        <f t="shared" ref="X134:Y140" si="88">ROUND(CY134,2)</f>
        <v>6813.6</v>
      </c>
      <c r="Y134">
        <f t="shared" si="88"/>
        <v>3314.73</v>
      </c>
      <c r="AA134">
        <v>50209403</v>
      </c>
      <c r="AB134">
        <f t="shared" ref="AB134:AB140" si="89">ROUND((AC134+AD134+AF134),6)</f>
        <v>178.16499999999999</v>
      </c>
      <c r="AC134">
        <f t="shared" ref="AC134:AC140" si="90">ROUND((ES134),6)</f>
        <v>0</v>
      </c>
      <c r="AD134">
        <f t="shared" ref="AD134:AD140" si="91">ROUND(((((ET134*ROUND(1.3,7)))-((EU134*ROUND(1.3,7))))+AE134),6)</f>
        <v>0</v>
      </c>
      <c r="AE134">
        <f t="shared" ref="AE134:AF140" si="92">ROUND(((EU134*ROUND(1.3,7))),6)</f>
        <v>0</v>
      </c>
      <c r="AF134">
        <f t="shared" si="92"/>
        <v>178.16499999999999</v>
      </c>
      <c r="AG134">
        <f t="shared" ref="AG134:AG140" si="93">ROUND((AP134),6)</f>
        <v>0</v>
      </c>
      <c r="AH134">
        <f t="shared" ref="AH134:AI140" si="94">((EW134*ROUND(1.3,7)))</f>
        <v>14.040000000000001</v>
      </c>
      <c r="AI134">
        <f t="shared" si="94"/>
        <v>0</v>
      </c>
      <c r="AJ134">
        <f t="shared" ref="AJ134:AJ140" si="95">(AS134)</f>
        <v>0</v>
      </c>
      <c r="AK134">
        <v>137.05000000000001</v>
      </c>
      <c r="AL134">
        <v>0</v>
      </c>
      <c r="AM134">
        <v>0</v>
      </c>
      <c r="AN134">
        <v>0</v>
      </c>
      <c r="AO134">
        <v>137.05000000000001</v>
      </c>
      <c r="AP134">
        <v>0</v>
      </c>
      <c r="AQ134">
        <v>10.8</v>
      </c>
      <c r="AR134">
        <v>0</v>
      </c>
      <c r="AS134">
        <v>0</v>
      </c>
      <c r="AT134">
        <v>74</v>
      </c>
      <c r="AU134">
        <v>36</v>
      </c>
      <c r="AV134">
        <v>1</v>
      </c>
      <c r="AW134">
        <v>1</v>
      </c>
      <c r="AZ134">
        <v>1</v>
      </c>
      <c r="BA134">
        <v>51.68</v>
      </c>
      <c r="BB134">
        <v>1</v>
      </c>
      <c r="BC134">
        <v>1</v>
      </c>
      <c r="BD134" t="s">
        <v>3</v>
      </c>
      <c r="BE134" t="s">
        <v>3</v>
      </c>
      <c r="BF134" t="s">
        <v>3</v>
      </c>
      <c r="BG134" t="s">
        <v>3</v>
      </c>
      <c r="BH134">
        <v>0</v>
      </c>
      <c r="BI134">
        <v>4</v>
      </c>
      <c r="BJ134" t="s">
        <v>221</v>
      </c>
      <c r="BM134">
        <v>200001</v>
      </c>
      <c r="BN134">
        <v>0</v>
      </c>
      <c r="BO134" t="s">
        <v>3</v>
      </c>
      <c r="BP134">
        <v>0</v>
      </c>
      <c r="BQ134">
        <v>4</v>
      </c>
      <c r="BR134">
        <v>0</v>
      </c>
      <c r="BS134">
        <v>1</v>
      </c>
      <c r="BT134">
        <v>1</v>
      </c>
      <c r="BU134">
        <v>1</v>
      </c>
      <c r="BV134">
        <v>1</v>
      </c>
      <c r="BW134">
        <v>1</v>
      </c>
      <c r="BX134">
        <v>1</v>
      </c>
      <c r="BY134" t="s">
        <v>3</v>
      </c>
      <c r="BZ134">
        <v>74</v>
      </c>
      <c r="CA134">
        <v>36</v>
      </c>
      <c r="CB134" t="s">
        <v>3</v>
      </c>
      <c r="CE134">
        <v>0</v>
      </c>
      <c r="CF134">
        <v>0</v>
      </c>
      <c r="CG134">
        <v>0</v>
      </c>
      <c r="CM134">
        <v>0</v>
      </c>
      <c r="CN134" t="s">
        <v>367</v>
      </c>
      <c r="CO134">
        <v>0</v>
      </c>
      <c r="CP134">
        <f t="shared" ref="CP134:CP140" si="96">(P134+Q134+S134)</f>
        <v>9207.57</v>
      </c>
      <c r="CQ134">
        <f t="shared" ref="CQ134:CQ140" si="97">AC134*BC134</f>
        <v>0</v>
      </c>
      <c r="CR134">
        <f t="shared" ref="CR134:CR140" si="98">((((ET134*ROUND(1.3,7)))*BB134-((EU134*ROUND(1.3,7)))*BS134)+AE134*BS134)</f>
        <v>0</v>
      </c>
      <c r="CS134">
        <f t="shared" ref="CS134:CS140" si="99">AE134*BS134</f>
        <v>0</v>
      </c>
      <c r="CT134">
        <f t="shared" ref="CT134:CT140" si="100">AF134*BA134</f>
        <v>9207.5671999999995</v>
      </c>
      <c r="CU134">
        <f t="shared" ref="CU134:CX140" si="101">AG134</f>
        <v>0</v>
      </c>
      <c r="CV134">
        <f t="shared" si="101"/>
        <v>14.040000000000001</v>
      </c>
      <c r="CW134">
        <f t="shared" si="101"/>
        <v>0</v>
      </c>
      <c r="CX134">
        <f t="shared" si="101"/>
        <v>0</v>
      </c>
      <c r="CY134">
        <f t="shared" ref="CY134:CY140" si="102">(((S134+R134)*AT134)/100)</f>
        <v>6813.6017999999995</v>
      </c>
      <c r="CZ134">
        <f t="shared" ref="CZ134:CZ140" si="103">(((S134+R134)*AU134)/100)</f>
        <v>3314.7252000000003</v>
      </c>
      <c r="DB134">
        <v>37</v>
      </c>
      <c r="DC134" t="s">
        <v>3</v>
      </c>
      <c r="DD134" t="s">
        <v>3</v>
      </c>
      <c r="DE134" t="s">
        <v>22</v>
      </c>
      <c r="DF134" t="s">
        <v>22</v>
      </c>
      <c r="DG134" t="s">
        <v>22</v>
      </c>
      <c r="DH134" t="s">
        <v>3</v>
      </c>
      <c r="DI134" t="s">
        <v>22</v>
      </c>
      <c r="DJ134" t="s">
        <v>22</v>
      </c>
      <c r="DK134" t="s">
        <v>3</v>
      </c>
      <c r="DL134" t="s">
        <v>3</v>
      </c>
      <c r="DM134" t="s">
        <v>3</v>
      </c>
      <c r="DN134">
        <v>0</v>
      </c>
      <c r="DO134">
        <v>0</v>
      </c>
      <c r="DP134">
        <v>1</v>
      </c>
      <c r="DQ134">
        <v>1</v>
      </c>
      <c r="DU134">
        <v>1013</v>
      </c>
      <c r="DV134" t="s">
        <v>20</v>
      </c>
      <c r="DW134" t="s">
        <v>20</v>
      </c>
      <c r="DX134">
        <v>1</v>
      </c>
      <c r="DZ134" t="s">
        <v>3</v>
      </c>
      <c r="EA134" t="s">
        <v>3</v>
      </c>
      <c r="EB134" t="s">
        <v>3</v>
      </c>
      <c r="EC134" t="s">
        <v>3</v>
      </c>
      <c r="EE134">
        <v>48237344</v>
      </c>
      <c r="EF134">
        <v>4</v>
      </c>
      <c r="EG134" t="s">
        <v>23</v>
      </c>
      <c r="EH134">
        <v>83</v>
      </c>
      <c r="EI134" t="s">
        <v>23</v>
      </c>
      <c r="EJ134">
        <v>4</v>
      </c>
      <c r="EK134">
        <v>200001</v>
      </c>
      <c r="EL134" t="s">
        <v>24</v>
      </c>
      <c r="EM134" t="s">
        <v>25</v>
      </c>
      <c r="EO134" t="s">
        <v>26</v>
      </c>
      <c r="EQ134">
        <v>0</v>
      </c>
      <c r="ER134">
        <v>137.05000000000001</v>
      </c>
      <c r="ES134">
        <v>0</v>
      </c>
      <c r="ET134">
        <v>0</v>
      </c>
      <c r="EU134">
        <v>0</v>
      </c>
      <c r="EV134">
        <v>137.05000000000001</v>
      </c>
      <c r="EW134">
        <v>10.8</v>
      </c>
      <c r="EX134">
        <v>0</v>
      </c>
      <c r="EY134">
        <v>0</v>
      </c>
      <c r="FQ134">
        <v>0</v>
      </c>
      <c r="FR134">
        <f t="shared" ref="FR134:FR140" si="104">ROUND(IF(BI134=3,GM134,0),2)</f>
        <v>0</v>
      </c>
      <c r="FS134">
        <v>0</v>
      </c>
      <c r="FX134">
        <v>74</v>
      </c>
      <c r="FY134">
        <v>36</v>
      </c>
      <c r="GA134" t="s">
        <v>3</v>
      </c>
      <c r="GD134">
        <v>1</v>
      </c>
      <c r="GF134">
        <v>-1312380521</v>
      </c>
      <c r="GG134">
        <v>2</v>
      </c>
      <c r="GH134">
        <v>1</v>
      </c>
      <c r="GI134">
        <v>4</v>
      </c>
      <c r="GJ134">
        <v>0</v>
      </c>
      <c r="GK134">
        <v>0</v>
      </c>
      <c r="GL134">
        <f t="shared" ref="GL134:GL140" si="105">ROUND(IF(AND(BH134=3,BI134=3,FS134&lt;&gt;0),P134,0),2)</f>
        <v>0</v>
      </c>
      <c r="GM134">
        <f t="shared" ref="GM134:GM140" si="106">ROUND(O134+X134+Y134,2)+GX134</f>
        <v>19335.900000000001</v>
      </c>
      <c r="GN134">
        <f t="shared" ref="GN134:GN140" si="107">IF(OR(BI134=0,BI134=1),GM134-GX134,0)</f>
        <v>0</v>
      </c>
      <c r="GO134">
        <f t="shared" ref="GO134:GO140" si="108">IF(BI134=2,GM134-GX134,0)</f>
        <v>0</v>
      </c>
      <c r="GP134">
        <f t="shared" ref="GP134:GP140" si="109">IF(BI134=4,GM134-GX134,0)</f>
        <v>19335.900000000001</v>
      </c>
      <c r="GR134">
        <v>0</v>
      </c>
      <c r="GS134">
        <v>3</v>
      </c>
      <c r="GT134">
        <v>0</v>
      </c>
      <c r="GU134" t="s">
        <v>3</v>
      </c>
      <c r="GV134">
        <f t="shared" ref="GV134:GV140" si="110">ROUND((GT134),6)</f>
        <v>0</v>
      </c>
      <c r="GW134">
        <v>1</v>
      </c>
      <c r="GX134">
        <f t="shared" ref="GX134:GX140" si="111">ROUND(HC134*I134,2)</f>
        <v>0</v>
      </c>
      <c r="HA134">
        <v>0</v>
      </c>
      <c r="HB134">
        <v>0</v>
      </c>
      <c r="HC134">
        <f t="shared" ref="HC134:HC140" si="112">GV134*GW134</f>
        <v>0</v>
      </c>
      <c r="HE134" t="s">
        <v>3</v>
      </c>
      <c r="HF134" t="s">
        <v>3</v>
      </c>
      <c r="HM134" t="s">
        <v>3</v>
      </c>
      <c r="HN134" t="s">
        <v>27</v>
      </c>
      <c r="HO134" t="s">
        <v>28</v>
      </c>
      <c r="HP134" t="s">
        <v>23</v>
      </c>
      <c r="HQ134" t="s">
        <v>23</v>
      </c>
      <c r="IK134">
        <v>0</v>
      </c>
    </row>
    <row r="135" spans="1:245" x14ac:dyDescent="0.2">
      <c r="A135">
        <v>17</v>
      </c>
      <c r="B135">
        <v>1</v>
      </c>
      <c r="C135">
        <f>ROW(SmtRes!A75)</f>
        <v>75</v>
      </c>
      <c r="D135">
        <f>ROW(EtalonRes!A75)</f>
        <v>75</v>
      </c>
      <c r="E135" t="s">
        <v>222</v>
      </c>
      <c r="F135" t="s">
        <v>223</v>
      </c>
      <c r="G135" t="s">
        <v>224</v>
      </c>
      <c r="H135" t="s">
        <v>20</v>
      </c>
      <c r="I135">
        <v>2</v>
      </c>
      <c r="J135">
        <v>0</v>
      </c>
      <c r="K135">
        <v>2</v>
      </c>
      <c r="O135">
        <f t="shared" si="79"/>
        <v>13291.68</v>
      </c>
      <c r="P135">
        <f t="shared" si="80"/>
        <v>0</v>
      </c>
      <c r="Q135">
        <f t="shared" si="81"/>
        <v>0</v>
      </c>
      <c r="R135">
        <f t="shared" si="82"/>
        <v>0</v>
      </c>
      <c r="S135">
        <f t="shared" si="83"/>
        <v>13291.68</v>
      </c>
      <c r="T135">
        <f t="shared" si="84"/>
        <v>0</v>
      </c>
      <c r="U135">
        <f t="shared" si="85"/>
        <v>21.06</v>
      </c>
      <c r="V135">
        <f t="shared" si="86"/>
        <v>0</v>
      </c>
      <c r="W135">
        <f t="shared" si="87"/>
        <v>0</v>
      </c>
      <c r="X135">
        <f t="shared" si="88"/>
        <v>9835.84</v>
      </c>
      <c r="Y135">
        <f t="shared" si="88"/>
        <v>4785</v>
      </c>
      <c r="AA135">
        <v>50209403</v>
      </c>
      <c r="AB135">
        <f t="shared" si="89"/>
        <v>128.596</v>
      </c>
      <c r="AC135">
        <f t="shared" si="90"/>
        <v>0</v>
      </c>
      <c r="AD135">
        <f t="shared" si="91"/>
        <v>0</v>
      </c>
      <c r="AE135">
        <f t="shared" si="92"/>
        <v>0</v>
      </c>
      <c r="AF135">
        <f t="shared" si="92"/>
        <v>128.596</v>
      </c>
      <c r="AG135">
        <f t="shared" si="93"/>
        <v>0</v>
      </c>
      <c r="AH135">
        <f t="shared" si="94"/>
        <v>10.53</v>
      </c>
      <c r="AI135">
        <f t="shared" si="94"/>
        <v>0</v>
      </c>
      <c r="AJ135">
        <f t="shared" si="95"/>
        <v>0</v>
      </c>
      <c r="AK135">
        <v>98.92</v>
      </c>
      <c r="AL135">
        <v>0</v>
      </c>
      <c r="AM135">
        <v>0</v>
      </c>
      <c r="AN135">
        <v>0</v>
      </c>
      <c r="AO135">
        <v>98.92</v>
      </c>
      <c r="AP135">
        <v>0</v>
      </c>
      <c r="AQ135">
        <v>8.1</v>
      </c>
      <c r="AR135">
        <v>0</v>
      </c>
      <c r="AS135">
        <v>0</v>
      </c>
      <c r="AT135">
        <v>74</v>
      </c>
      <c r="AU135">
        <v>36</v>
      </c>
      <c r="AV135">
        <v>1</v>
      </c>
      <c r="AW135">
        <v>1</v>
      </c>
      <c r="AZ135">
        <v>1</v>
      </c>
      <c r="BA135">
        <v>51.68</v>
      </c>
      <c r="BB135">
        <v>1</v>
      </c>
      <c r="BC135">
        <v>1</v>
      </c>
      <c r="BD135" t="s">
        <v>3</v>
      </c>
      <c r="BE135" t="s">
        <v>3</v>
      </c>
      <c r="BF135" t="s">
        <v>3</v>
      </c>
      <c r="BG135" t="s">
        <v>3</v>
      </c>
      <c r="BH135">
        <v>0</v>
      </c>
      <c r="BI135">
        <v>4</v>
      </c>
      <c r="BJ135" t="s">
        <v>225</v>
      </c>
      <c r="BM135">
        <v>200001</v>
      </c>
      <c r="BN135">
        <v>0</v>
      </c>
      <c r="BO135" t="s">
        <v>3</v>
      </c>
      <c r="BP135">
        <v>0</v>
      </c>
      <c r="BQ135">
        <v>4</v>
      </c>
      <c r="BR135">
        <v>0</v>
      </c>
      <c r="BS135">
        <v>1</v>
      </c>
      <c r="BT135">
        <v>1</v>
      </c>
      <c r="BU135">
        <v>1</v>
      </c>
      <c r="BV135">
        <v>1</v>
      </c>
      <c r="BW135">
        <v>1</v>
      </c>
      <c r="BX135">
        <v>1</v>
      </c>
      <c r="BY135" t="s">
        <v>3</v>
      </c>
      <c r="BZ135">
        <v>74</v>
      </c>
      <c r="CA135">
        <v>36</v>
      </c>
      <c r="CB135" t="s">
        <v>3</v>
      </c>
      <c r="CE135">
        <v>0</v>
      </c>
      <c r="CF135">
        <v>0</v>
      </c>
      <c r="CG135">
        <v>0</v>
      </c>
      <c r="CM135">
        <v>0</v>
      </c>
      <c r="CN135" t="s">
        <v>367</v>
      </c>
      <c r="CO135">
        <v>0</v>
      </c>
      <c r="CP135">
        <f t="shared" si="96"/>
        <v>13291.68</v>
      </c>
      <c r="CQ135">
        <f t="shared" si="97"/>
        <v>0</v>
      </c>
      <c r="CR135">
        <f t="shared" si="98"/>
        <v>0</v>
      </c>
      <c r="CS135">
        <f t="shared" si="99"/>
        <v>0</v>
      </c>
      <c r="CT135">
        <f t="shared" si="100"/>
        <v>6645.8412800000006</v>
      </c>
      <c r="CU135">
        <f t="shared" si="101"/>
        <v>0</v>
      </c>
      <c r="CV135">
        <f t="shared" si="101"/>
        <v>10.53</v>
      </c>
      <c r="CW135">
        <f t="shared" si="101"/>
        <v>0</v>
      </c>
      <c r="CX135">
        <f t="shared" si="101"/>
        <v>0</v>
      </c>
      <c r="CY135">
        <f t="shared" si="102"/>
        <v>9835.8432000000012</v>
      </c>
      <c r="CZ135">
        <f t="shared" si="103"/>
        <v>4785.0047999999997</v>
      </c>
      <c r="DB135">
        <v>38</v>
      </c>
      <c r="DC135" t="s">
        <v>3</v>
      </c>
      <c r="DD135" t="s">
        <v>3</v>
      </c>
      <c r="DE135" t="s">
        <v>22</v>
      </c>
      <c r="DF135" t="s">
        <v>22</v>
      </c>
      <c r="DG135" t="s">
        <v>22</v>
      </c>
      <c r="DH135" t="s">
        <v>3</v>
      </c>
      <c r="DI135" t="s">
        <v>22</v>
      </c>
      <c r="DJ135" t="s">
        <v>22</v>
      </c>
      <c r="DK135" t="s">
        <v>3</v>
      </c>
      <c r="DL135" t="s">
        <v>3</v>
      </c>
      <c r="DM135" t="s">
        <v>3</v>
      </c>
      <c r="DN135">
        <v>0</v>
      </c>
      <c r="DO135">
        <v>0</v>
      </c>
      <c r="DP135">
        <v>1</v>
      </c>
      <c r="DQ135">
        <v>1</v>
      </c>
      <c r="DU135">
        <v>1013</v>
      </c>
      <c r="DV135" t="s">
        <v>20</v>
      </c>
      <c r="DW135" t="s">
        <v>20</v>
      </c>
      <c r="DX135">
        <v>1</v>
      </c>
      <c r="DZ135" t="s">
        <v>3</v>
      </c>
      <c r="EA135" t="s">
        <v>3</v>
      </c>
      <c r="EB135" t="s">
        <v>3</v>
      </c>
      <c r="EC135" t="s">
        <v>3</v>
      </c>
      <c r="EE135">
        <v>48237344</v>
      </c>
      <c r="EF135">
        <v>4</v>
      </c>
      <c r="EG135" t="s">
        <v>23</v>
      </c>
      <c r="EH135">
        <v>83</v>
      </c>
      <c r="EI135" t="s">
        <v>23</v>
      </c>
      <c r="EJ135">
        <v>4</v>
      </c>
      <c r="EK135">
        <v>200001</v>
      </c>
      <c r="EL135" t="s">
        <v>24</v>
      </c>
      <c r="EM135" t="s">
        <v>25</v>
      </c>
      <c r="EO135" t="s">
        <v>26</v>
      </c>
      <c r="EQ135">
        <v>0</v>
      </c>
      <c r="ER135">
        <v>98.92</v>
      </c>
      <c r="ES135">
        <v>0</v>
      </c>
      <c r="ET135">
        <v>0</v>
      </c>
      <c r="EU135">
        <v>0</v>
      </c>
      <c r="EV135">
        <v>98.92</v>
      </c>
      <c r="EW135">
        <v>8.1</v>
      </c>
      <c r="EX135">
        <v>0</v>
      </c>
      <c r="EY135">
        <v>0</v>
      </c>
      <c r="FQ135">
        <v>0</v>
      </c>
      <c r="FR135">
        <f t="shared" si="104"/>
        <v>0</v>
      </c>
      <c r="FS135">
        <v>0</v>
      </c>
      <c r="FX135">
        <v>74</v>
      </c>
      <c r="FY135">
        <v>36</v>
      </c>
      <c r="GA135" t="s">
        <v>3</v>
      </c>
      <c r="GD135">
        <v>1</v>
      </c>
      <c r="GF135">
        <v>-1535643600</v>
      </c>
      <c r="GG135">
        <v>2</v>
      </c>
      <c r="GH135">
        <v>1</v>
      </c>
      <c r="GI135">
        <v>4</v>
      </c>
      <c r="GJ135">
        <v>0</v>
      </c>
      <c r="GK135">
        <v>0</v>
      </c>
      <c r="GL135">
        <f t="shared" si="105"/>
        <v>0</v>
      </c>
      <c r="GM135">
        <f t="shared" si="106"/>
        <v>27912.52</v>
      </c>
      <c r="GN135">
        <f t="shared" si="107"/>
        <v>0</v>
      </c>
      <c r="GO135">
        <f t="shared" si="108"/>
        <v>0</v>
      </c>
      <c r="GP135">
        <f t="shared" si="109"/>
        <v>27912.52</v>
      </c>
      <c r="GR135">
        <v>0</v>
      </c>
      <c r="GS135">
        <v>3</v>
      </c>
      <c r="GT135">
        <v>0</v>
      </c>
      <c r="GU135" t="s">
        <v>3</v>
      </c>
      <c r="GV135">
        <f t="shared" si="110"/>
        <v>0</v>
      </c>
      <c r="GW135">
        <v>1</v>
      </c>
      <c r="GX135">
        <f t="shared" si="111"/>
        <v>0</v>
      </c>
      <c r="HA135">
        <v>0</v>
      </c>
      <c r="HB135">
        <v>0</v>
      </c>
      <c r="HC135">
        <f t="shared" si="112"/>
        <v>0</v>
      </c>
      <c r="HE135" t="s">
        <v>3</v>
      </c>
      <c r="HF135" t="s">
        <v>3</v>
      </c>
      <c r="HM135" t="s">
        <v>3</v>
      </c>
      <c r="HN135" t="s">
        <v>27</v>
      </c>
      <c r="HO135" t="s">
        <v>28</v>
      </c>
      <c r="HP135" t="s">
        <v>23</v>
      </c>
      <c r="HQ135" t="s">
        <v>23</v>
      </c>
      <c r="IK135">
        <v>0</v>
      </c>
    </row>
    <row r="136" spans="1:245" x14ac:dyDescent="0.2">
      <c r="A136">
        <v>17</v>
      </c>
      <c r="B136">
        <v>1</v>
      </c>
      <c r="C136">
        <f>ROW(SmtRes!A77)</f>
        <v>77</v>
      </c>
      <c r="D136">
        <f>ROW(EtalonRes!A77)</f>
        <v>77</v>
      </c>
      <c r="E136" t="s">
        <v>226</v>
      </c>
      <c r="F136" t="s">
        <v>227</v>
      </c>
      <c r="G136" t="s">
        <v>228</v>
      </c>
      <c r="H136" t="s">
        <v>20</v>
      </c>
      <c r="I136">
        <v>2</v>
      </c>
      <c r="J136">
        <v>0</v>
      </c>
      <c r="K136">
        <v>2</v>
      </c>
      <c r="O136">
        <f t="shared" si="79"/>
        <v>14069.67</v>
      </c>
      <c r="P136">
        <f t="shared" si="80"/>
        <v>0</v>
      </c>
      <c r="Q136">
        <f t="shared" si="81"/>
        <v>0</v>
      </c>
      <c r="R136">
        <f t="shared" si="82"/>
        <v>0</v>
      </c>
      <c r="S136">
        <f t="shared" si="83"/>
        <v>14069.67</v>
      </c>
      <c r="T136">
        <f t="shared" si="84"/>
        <v>0</v>
      </c>
      <c r="U136">
        <f t="shared" si="85"/>
        <v>23.4</v>
      </c>
      <c r="V136">
        <f t="shared" si="86"/>
        <v>0</v>
      </c>
      <c r="W136">
        <f t="shared" si="87"/>
        <v>0</v>
      </c>
      <c r="X136">
        <f t="shared" si="88"/>
        <v>10411.56</v>
      </c>
      <c r="Y136">
        <f t="shared" si="88"/>
        <v>5065.08</v>
      </c>
      <c r="AA136">
        <v>50209403</v>
      </c>
      <c r="AB136">
        <f t="shared" si="89"/>
        <v>136.12299999999999</v>
      </c>
      <c r="AC136">
        <f t="shared" si="90"/>
        <v>0</v>
      </c>
      <c r="AD136">
        <f t="shared" si="91"/>
        <v>0</v>
      </c>
      <c r="AE136">
        <f t="shared" si="92"/>
        <v>0</v>
      </c>
      <c r="AF136">
        <f t="shared" si="92"/>
        <v>136.12299999999999</v>
      </c>
      <c r="AG136">
        <f t="shared" si="93"/>
        <v>0</v>
      </c>
      <c r="AH136">
        <f t="shared" si="94"/>
        <v>11.700000000000001</v>
      </c>
      <c r="AI136">
        <f t="shared" si="94"/>
        <v>0</v>
      </c>
      <c r="AJ136">
        <f t="shared" si="95"/>
        <v>0</v>
      </c>
      <c r="AK136">
        <v>104.71</v>
      </c>
      <c r="AL136">
        <v>0</v>
      </c>
      <c r="AM136">
        <v>0</v>
      </c>
      <c r="AN136">
        <v>0</v>
      </c>
      <c r="AO136">
        <v>104.71</v>
      </c>
      <c r="AP136">
        <v>0</v>
      </c>
      <c r="AQ136">
        <v>9</v>
      </c>
      <c r="AR136">
        <v>0</v>
      </c>
      <c r="AS136">
        <v>0</v>
      </c>
      <c r="AT136">
        <v>74</v>
      </c>
      <c r="AU136">
        <v>36</v>
      </c>
      <c r="AV136">
        <v>1</v>
      </c>
      <c r="AW136">
        <v>1</v>
      </c>
      <c r="AZ136">
        <v>1</v>
      </c>
      <c r="BA136">
        <v>51.68</v>
      </c>
      <c r="BB136">
        <v>1</v>
      </c>
      <c r="BC136">
        <v>1</v>
      </c>
      <c r="BD136" t="s">
        <v>3</v>
      </c>
      <c r="BE136" t="s">
        <v>3</v>
      </c>
      <c r="BF136" t="s">
        <v>3</v>
      </c>
      <c r="BG136" t="s">
        <v>3</v>
      </c>
      <c r="BH136">
        <v>0</v>
      </c>
      <c r="BI136">
        <v>4</v>
      </c>
      <c r="BJ136" t="s">
        <v>229</v>
      </c>
      <c r="BM136">
        <v>200001</v>
      </c>
      <c r="BN136">
        <v>0</v>
      </c>
      <c r="BO136" t="s">
        <v>3</v>
      </c>
      <c r="BP136">
        <v>0</v>
      </c>
      <c r="BQ136">
        <v>4</v>
      </c>
      <c r="BR136">
        <v>0</v>
      </c>
      <c r="BS136">
        <v>1</v>
      </c>
      <c r="BT136">
        <v>1</v>
      </c>
      <c r="BU136">
        <v>1</v>
      </c>
      <c r="BV136">
        <v>1</v>
      </c>
      <c r="BW136">
        <v>1</v>
      </c>
      <c r="BX136">
        <v>1</v>
      </c>
      <c r="BY136" t="s">
        <v>3</v>
      </c>
      <c r="BZ136">
        <v>74</v>
      </c>
      <c r="CA136">
        <v>36</v>
      </c>
      <c r="CB136" t="s">
        <v>3</v>
      </c>
      <c r="CE136">
        <v>0</v>
      </c>
      <c r="CF136">
        <v>0</v>
      </c>
      <c r="CG136">
        <v>0</v>
      </c>
      <c r="CM136">
        <v>0</v>
      </c>
      <c r="CN136" t="s">
        <v>367</v>
      </c>
      <c r="CO136">
        <v>0</v>
      </c>
      <c r="CP136">
        <f t="shared" si="96"/>
        <v>14069.67</v>
      </c>
      <c r="CQ136">
        <f t="shared" si="97"/>
        <v>0</v>
      </c>
      <c r="CR136">
        <f t="shared" si="98"/>
        <v>0</v>
      </c>
      <c r="CS136">
        <f t="shared" si="99"/>
        <v>0</v>
      </c>
      <c r="CT136">
        <f t="shared" si="100"/>
        <v>7034.8366399999995</v>
      </c>
      <c r="CU136">
        <f t="shared" si="101"/>
        <v>0</v>
      </c>
      <c r="CV136">
        <f t="shared" si="101"/>
        <v>11.700000000000001</v>
      </c>
      <c r="CW136">
        <f t="shared" si="101"/>
        <v>0</v>
      </c>
      <c r="CX136">
        <f t="shared" si="101"/>
        <v>0</v>
      </c>
      <c r="CY136">
        <f t="shared" si="102"/>
        <v>10411.5558</v>
      </c>
      <c r="CZ136">
        <f t="shared" si="103"/>
        <v>5065.0811999999996</v>
      </c>
      <c r="DB136">
        <v>39</v>
      </c>
      <c r="DC136" t="s">
        <v>3</v>
      </c>
      <c r="DD136" t="s">
        <v>3</v>
      </c>
      <c r="DE136" t="s">
        <v>22</v>
      </c>
      <c r="DF136" t="s">
        <v>22</v>
      </c>
      <c r="DG136" t="s">
        <v>22</v>
      </c>
      <c r="DH136" t="s">
        <v>3</v>
      </c>
      <c r="DI136" t="s">
        <v>22</v>
      </c>
      <c r="DJ136" t="s">
        <v>22</v>
      </c>
      <c r="DK136" t="s">
        <v>3</v>
      </c>
      <c r="DL136" t="s">
        <v>3</v>
      </c>
      <c r="DM136" t="s">
        <v>3</v>
      </c>
      <c r="DN136">
        <v>0</v>
      </c>
      <c r="DO136">
        <v>0</v>
      </c>
      <c r="DP136">
        <v>1</v>
      </c>
      <c r="DQ136">
        <v>1</v>
      </c>
      <c r="DU136">
        <v>1013</v>
      </c>
      <c r="DV136" t="s">
        <v>20</v>
      </c>
      <c r="DW136" t="s">
        <v>20</v>
      </c>
      <c r="DX136">
        <v>1</v>
      </c>
      <c r="DZ136" t="s">
        <v>3</v>
      </c>
      <c r="EA136" t="s">
        <v>3</v>
      </c>
      <c r="EB136" t="s">
        <v>3</v>
      </c>
      <c r="EC136" t="s">
        <v>3</v>
      </c>
      <c r="EE136">
        <v>48237344</v>
      </c>
      <c r="EF136">
        <v>4</v>
      </c>
      <c r="EG136" t="s">
        <v>23</v>
      </c>
      <c r="EH136">
        <v>83</v>
      </c>
      <c r="EI136" t="s">
        <v>23</v>
      </c>
      <c r="EJ136">
        <v>4</v>
      </c>
      <c r="EK136">
        <v>200001</v>
      </c>
      <c r="EL136" t="s">
        <v>24</v>
      </c>
      <c r="EM136" t="s">
        <v>25</v>
      </c>
      <c r="EO136" t="s">
        <v>26</v>
      </c>
      <c r="EQ136">
        <v>0</v>
      </c>
      <c r="ER136">
        <v>104.71</v>
      </c>
      <c r="ES136">
        <v>0</v>
      </c>
      <c r="ET136">
        <v>0</v>
      </c>
      <c r="EU136">
        <v>0</v>
      </c>
      <c r="EV136">
        <v>104.71</v>
      </c>
      <c r="EW136">
        <v>9</v>
      </c>
      <c r="EX136">
        <v>0</v>
      </c>
      <c r="EY136">
        <v>0</v>
      </c>
      <c r="FQ136">
        <v>0</v>
      </c>
      <c r="FR136">
        <f t="shared" si="104"/>
        <v>0</v>
      </c>
      <c r="FS136">
        <v>0</v>
      </c>
      <c r="FX136">
        <v>74</v>
      </c>
      <c r="FY136">
        <v>36</v>
      </c>
      <c r="GA136" t="s">
        <v>3</v>
      </c>
      <c r="GD136">
        <v>1</v>
      </c>
      <c r="GF136">
        <v>141671314</v>
      </c>
      <c r="GG136">
        <v>2</v>
      </c>
      <c r="GH136">
        <v>1</v>
      </c>
      <c r="GI136">
        <v>4</v>
      </c>
      <c r="GJ136">
        <v>0</v>
      </c>
      <c r="GK136">
        <v>0</v>
      </c>
      <c r="GL136">
        <f t="shared" si="105"/>
        <v>0</v>
      </c>
      <c r="GM136">
        <f t="shared" si="106"/>
        <v>29546.31</v>
      </c>
      <c r="GN136">
        <f t="shared" si="107"/>
        <v>0</v>
      </c>
      <c r="GO136">
        <f t="shared" si="108"/>
        <v>0</v>
      </c>
      <c r="GP136">
        <f t="shared" si="109"/>
        <v>29546.31</v>
      </c>
      <c r="GR136">
        <v>0</v>
      </c>
      <c r="GS136">
        <v>3</v>
      </c>
      <c r="GT136">
        <v>0</v>
      </c>
      <c r="GU136" t="s">
        <v>3</v>
      </c>
      <c r="GV136">
        <f t="shared" si="110"/>
        <v>0</v>
      </c>
      <c r="GW136">
        <v>1</v>
      </c>
      <c r="GX136">
        <f t="shared" si="111"/>
        <v>0</v>
      </c>
      <c r="HA136">
        <v>0</v>
      </c>
      <c r="HB136">
        <v>0</v>
      </c>
      <c r="HC136">
        <f t="shared" si="112"/>
        <v>0</v>
      </c>
      <c r="HE136" t="s">
        <v>3</v>
      </c>
      <c r="HF136" t="s">
        <v>3</v>
      </c>
      <c r="HM136" t="s">
        <v>3</v>
      </c>
      <c r="HN136" t="s">
        <v>27</v>
      </c>
      <c r="HO136" t="s">
        <v>28</v>
      </c>
      <c r="HP136" t="s">
        <v>23</v>
      </c>
      <c r="HQ136" t="s">
        <v>23</v>
      </c>
      <c r="IK136">
        <v>0</v>
      </c>
    </row>
    <row r="137" spans="1:245" x14ac:dyDescent="0.2">
      <c r="A137">
        <v>17</v>
      </c>
      <c r="B137">
        <v>1</v>
      </c>
      <c r="C137">
        <f>ROW(SmtRes!A79)</f>
        <v>79</v>
      </c>
      <c r="D137">
        <f>ROW(EtalonRes!A79)</f>
        <v>79</v>
      </c>
      <c r="E137" t="s">
        <v>230</v>
      </c>
      <c r="F137" t="s">
        <v>231</v>
      </c>
      <c r="G137" t="s">
        <v>232</v>
      </c>
      <c r="H137" t="s">
        <v>20</v>
      </c>
      <c r="I137">
        <v>4</v>
      </c>
      <c r="J137">
        <v>0</v>
      </c>
      <c r="K137">
        <v>4</v>
      </c>
      <c r="O137">
        <f t="shared" si="79"/>
        <v>6817.83</v>
      </c>
      <c r="P137">
        <f t="shared" si="80"/>
        <v>0</v>
      </c>
      <c r="Q137">
        <f t="shared" si="81"/>
        <v>0</v>
      </c>
      <c r="R137">
        <f t="shared" si="82"/>
        <v>0</v>
      </c>
      <c r="S137">
        <f t="shared" si="83"/>
        <v>6817.83</v>
      </c>
      <c r="T137">
        <f t="shared" si="84"/>
        <v>0</v>
      </c>
      <c r="U137">
        <f t="shared" si="85"/>
        <v>14.04</v>
      </c>
      <c r="V137">
        <f t="shared" si="86"/>
        <v>0</v>
      </c>
      <c r="W137">
        <f t="shared" si="87"/>
        <v>0</v>
      </c>
      <c r="X137">
        <f t="shared" si="88"/>
        <v>5045.1899999999996</v>
      </c>
      <c r="Y137">
        <f t="shared" si="88"/>
        <v>2454.42</v>
      </c>
      <c r="AA137">
        <v>50209403</v>
      </c>
      <c r="AB137">
        <f t="shared" si="89"/>
        <v>32.981000000000002</v>
      </c>
      <c r="AC137">
        <f t="shared" si="90"/>
        <v>0</v>
      </c>
      <c r="AD137">
        <f t="shared" si="91"/>
        <v>0</v>
      </c>
      <c r="AE137">
        <f t="shared" si="92"/>
        <v>0</v>
      </c>
      <c r="AF137">
        <f t="shared" si="92"/>
        <v>32.981000000000002</v>
      </c>
      <c r="AG137">
        <f t="shared" si="93"/>
        <v>0</v>
      </c>
      <c r="AH137">
        <f t="shared" si="94"/>
        <v>3.5100000000000002</v>
      </c>
      <c r="AI137">
        <f t="shared" si="94"/>
        <v>0</v>
      </c>
      <c r="AJ137">
        <f t="shared" si="95"/>
        <v>0</v>
      </c>
      <c r="AK137">
        <v>25.37</v>
      </c>
      <c r="AL137">
        <v>0</v>
      </c>
      <c r="AM137">
        <v>0</v>
      </c>
      <c r="AN137">
        <v>0</v>
      </c>
      <c r="AO137">
        <v>25.37</v>
      </c>
      <c r="AP137">
        <v>0</v>
      </c>
      <c r="AQ137">
        <v>2.7</v>
      </c>
      <c r="AR137">
        <v>0</v>
      </c>
      <c r="AS137">
        <v>0</v>
      </c>
      <c r="AT137">
        <v>74</v>
      </c>
      <c r="AU137">
        <v>36</v>
      </c>
      <c r="AV137">
        <v>1</v>
      </c>
      <c r="AW137">
        <v>1</v>
      </c>
      <c r="AZ137">
        <v>1</v>
      </c>
      <c r="BA137">
        <v>51.68</v>
      </c>
      <c r="BB137">
        <v>1</v>
      </c>
      <c r="BC137">
        <v>1</v>
      </c>
      <c r="BD137" t="s">
        <v>3</v>
      </c>
      <c r="BE137" t="s">
        <v>3</v>
      </c>
      <c r="BF137" t="s">
        <v>3</v>
      </c>
      <c r="BG137" t="s">
        <v>3</v>
      </c>
      <c r="BH137">
        <v>0</v>
      </c>
      <c r="BI137">
        <v>4</v>
      </c>
      <c r="BJ137" t="s">
        <v>233</v>
      </c>
      <c r="BM137">
        <v>200001</v>
      </c>
      <c r="BN137">
        <v>0</v>
      </c>
      <c r="BO137" t="s">
        <v>3</v>
      </c>
      <c r="BP137">
        <v>0</v>
      </c>
      <c r="BQ137">
        <v>4</v>
      </c>
      <c r="BR137">
        <v>0</v>
      </c>
      <c r="BS137">
        <v>1</v>
      </c>
      <c r="BT137">
        <v>1</v>
      </c>
      <c r="BU137">
        <v>1</v>
      </c>
      <c r="BV137">
        <v>1</v>
      </c>
      <c r="BW137">
        <v>1</v>
      </c>
      <c r="BX137">
        <v>1</v>
      </c>
      <c r="BY137" t="s">
        <v>3</v>
      </c>
      <c r="BZ137">
        <v>74</v>
      </c>
      <c r="CA137">
        <v>36</v>
      </c>
      <c r="CB137" t="s">
        <v>3</v>
      </c>
      <c r="CE137">
        <v>0</v>
      </c>
      <c r="CF137">
        <v>0</v>
      </c>
      <c r="CG137">
        <v>0</v>
      </c>
      <c r="CM137">
        <v>0</v>
      </c>
      <c r="CN137" t="s">
        <v>367</v>
      </c>
      <c r="CO137">
        <v>0</v>
      </c>
      <c r="CP137">
        <f t="shared" si="96"/>
        <v>6817.83</v>
      </c>
      <c r="CQ137">
        <f t="shared" si="97"/>
        <v>0</v>
      </c>
      <c r="CR137">
        <f t="shared" si="98"/>
        <v>0</v>
      </c>
      <c r="CS137">
        <f t="shared" si="99"/>
        <v>0</v>
      </c>
      <c r="CT137">
        <f t="shared" si="100"/>
        <v>1704.4580800000001</v>
      </c>
      <c r="CU137">
        <f t="shared" si="101"/>
        <v>0</v>
      </c>
      <c r="CV137">
        <f t="shared" si="101"/>
        <v>3.5100000000000002</v>
      </c>
      <c r="CW137">
        <f t="shared" si="101"/>
        <v>0</v>
      </c>
      <c r="CX137">
        <f t="shared" si="101"/>
        <v>0</v>
      </c>
      <c r="CY137">
        <f t="shared" si="102"/>
        <v>5045.1941999999999</v>
      </c>
      <c r="CZ137">
        <f t="shared" si="103"/>
        <v>2454.4187999999999</v>
      </c>
      <c r="DB137">
        <v>40</v>
      </c>
      <c r="DC137" t="s">
        <v>3</v>
      </c>
      <c r="DD137" t="s">
        <v>3</v>
      </c>
      <c r="DE137" t="s">
        <v>22</v>
      </c>
      <c r="DF137" t="s">
        <v>22</v>
      </c>
      <c r="DG137" t="s">
        <v>22</v>
      </c>
      <c r="DH137" t="s">
        <v>3</v>
      </c>
      <c r="DI137" t="s">
        <v>22</v>
      </c>
      <c r="DJ137" t="s">
        <v>22</v>
      </c>
      <c r="DK137" t="s">
        <v>3</v>
      </c>
      <c r="DL137" t="s">
        <v>3</v>
      </c>
      <c r="DM137" t="s">
        <v>3</v>
      </c>
      <c r="DN137">
        <v>0</v>
      </c>
      <c r="DO137">
        <v>0</v>
      </c>
      <c r="DP137">
        <v>1</v>
      </c>
      <c r="DQ137">
        <v>1</v>
      </c>
      <c r="DU137">
        <v>1013</v>
      </c>
      <c r="DV137" t="s">
        <v>20</v>
      </c>
      <c r="DW137" t="s">
        <v>20</v>
      </c>
      <c r="DX137">
        <v>1</v>
      </c>
      <c r="DZ137" t="s">
        <v>3</v>
      </c>
      <c r="EA137" t="s">
        <v>3</v>
      </c>
      <c r="EB137" t="s">
        <v>3</v>
      </c>
      <c r="EC137" t="s">
        <v>3</v>
      </c>
      <c r="EE137">
        <v>48237344</v>
      </c>
      <c r="EF137">
        <v>4</v>
      </c>
      <c r="EG137" t="s">
        <v>23</v>
      </c>
      <c r="EH137">
        <v>83</v>
      </c>
      <c r="EI137" t="s">
        <v>23</v>
      </c>
      <c r="EJ137">
        <v>4</v>
      </c>
      <c r="EK137">
        <v>200001</v>
      </c>
      <c r="EL137" t="s">
        <v>24</v>
      </c>
      <c r="EM137" t="s">
        <v>25</v>
      </c>
      <c r="EO137" t="s">
        <v>26</v>
      </c>
      <c r="EQ137">
        <v>0</v>
      </c>
      <c r="ER137">
        <v>25.37</v>
      </c>
      <c r="ES137">
        <v>0</v>
      </c>
      <c r="ET137">
        <v>0</v>
      </c>
      <c r="EU137">
        <v>0</v>
      </c>
      <c r="EV137">
        <v>25.37</v>
      </c>
      <c r="EW137">
        <v>2.7</v>
      </c>
      <c r="EX137">
        <v>0</v>
      </c>
      <c r="EY137">
        <v>0</v>
      </c>
      <c r="FQ137">
        <v>0</v>
      </c>
      <c r="FR137">
        <f t="shared" si="104"/>
        <v>0</v>
      </c>
      <c r="FS137">
        <v>0</v>
      </c>
      <c r="FX137">
        <v>74</v>
      </c>
      <c r="FY137">
        <v>36</v>
      </c>
      <c r="GA137" t="s">
        <v>3</v>
      </c>
      <c r="GD137">
        <v>1</v>
      </c>
      <c r="GF137">
        <v>254030898</v>
      </c>
      <c r="GG137">
        <v>2</v>
      </c>
      <c r="GH137">
        <v>1</v>
      </c>
      <c r="GI137">
        <v>4</v>
      </c>
      <c r="GJ137">
        <v>0</v>
      </c>
      <c r="GK137">
        <v>0</v>
      </c>
      <c r="GL137">
        <f t="shared" si="105"/>
        <v>0</v>
      </c>
      <c r="GM137">
        <f t="shared" si="106"/>
        <v>14317.44</v>
      </c>
      <c r="GN137">
        <f t="shared" si="107"/>
        <v>0</v>
      </c>
      <c r="GO137">
        <f t="shared" si="108"/>
        <v>0</v>
      </c>
      <c r="GP137">
        <f t="shared" si="109"/>
        <v>14317.44</v>
      </c>
      <c r="GR137">
        <v>0</v>
      </c>
      <c r="GS137">
        <v>3</v>
      </c>
      <c r="GT137">
        <v>0</v>
      </c>
      <c r="GU137" t="s">
        <v>3</v>
      </c>
      <c r="GV137">
        <f t="shared" si="110"/>
        <v>0</v>
      </c>
      <c r="GW137">
        <v>1</v>
      </c>
      <c r="GX137">
        <f t="shared" si="111"/>
        <v>0</v>
      </c>
      <c r="HA137">
        <v>0</v>
      </c>
      <c r="HB137">
        <v>0</v>
      </c>
      <c r="HC137">
        <f t="shared" si="112"/>
        <v>0</v>
      </c>
      <c r="HE137" t="s">
        <v>3</v>
      </c>
      <c r="HF137" t="s">
        <v>3</v>
      </c>
      <c r="HM137" t="s">
        <v>3</v>
      </c>
      <c r="HN137" t="s">
        <v>27</v>
      </c>
      <c r="HO137" t="s">
        <v>28</v>
      </c>
      <c r="HP137" t="s">
        <v>23</v>
      </c>
      <c r="HQ137" t="s">
        <v>23</v>
      </c>
      <c r="IK137">
        <v>0</v>
      </c>
    </row>
    <row r="138" spans="1:245" x14ac:dyDescent="0.2">
      <c r="A138">
        <v>17</v>
      </c>
      <c r="B138">
        <v>1</v>
      </c>
      <c r="C138">
        <f>ROW(SmtRes!A81)</f>
        <v>81</v>
      </c>
      <c r="D138">
        <f>ROW(EtalonRes!A81)</f>
        <v>81</v>
      </c>
      <c r="E138" t="s">
        <v>234</v>
      </c>
      <c r="F138" t="s">
        <v>235</v>
      </c>
      <c r="G138" t="s">
        <v>236</v>
      </c>
      <c r="H138" t="s">
        <v>20</v>
      </c>
      <c r="I138">
        <v>6</v>
      </c>
      <c r="J138">
        <v>0</v>
      </c>
      <c r="K138">
        <v>6</v>
      </c>
      <c r="O138">
        <f t="shared" si="79"/>
        <v>6816.49</v>
      </c>
      <c r="P138">
        <f t="shared" si="80"/>
        <v>0</v>
      </c>
      <c r="Q138">
        <f t="shared" si="81"/>
        <v>0</v>
      </c>
      <c r="R138">
        <f t="shared" si="82"/>
        <v>0</v>
      </c>
      <c r="S138">
        <f t="shared" si="83"/>
        <v>6816.49</v>
      </c>
      <c r="T138">
        <f t="shared" si="84"/>
        <v>0</v>
      </c>
      <c r="U138">
        <f t="shared" si="85"/>
        <v>14.04</v>
      </c>
      <c r="V138">
        <f t="shared" si="86"/>
        <v>0</v>
      </c>
      <c r="W138">
        <f t="shared" si="87"/>
        <v>0</v>
      </c>
      <c r="X138">
        <f t="shared" si="88"/>
        <v>5044.2</v>
      </c>
      <c r="Y138">
        <f t="shared" si="88"/>
        <v>2453.94</v>
      </c>
      <c r="AA138">
        <v>50209403</v>
      </c>
      <c r="AB138">
        <f t="shared" si="89"/>
        <v>21.983000000000001</v>
      </c>
      <c r="AC138">
        <f t="shared" si="90"/>
        <v>0</v>
      </c>
      <c r="AD138">
        <f t="shared" si="91"/>
        <v>0</v>
      </c>
      <c r="AE138">
        <f t="shared" si="92"/>
        <v>0</v>
      </c>
      <c r="AF138">
        <f t="shared" si="92"/>
        <v>21.983000000000001</v>
      </c>
      <c r="AG138">
        <f t="shared" si="93"/>
        <v>0</v>
      </c>
      <c r="AH138">
        <f t="shared" si="94"/>
        <v>2.3400000000000003</v>
      </c>
      <c r="AI138">
        <f t="shared" si="94"/>
        <v>0</v>
      </c>
      <c r="AJ138">
        <f t="shared" si="95"/>
        <v>0</v>
      </c>
      <c r="AK138">
        <v>16.91</v>
      </c>
      <c r="AL138">
        <v>0</v>
      </c>
      <c r="AM138">
        <v>0</v>
      </c>
      <c r="AN138">
        <v>0</v>
      </c>
      <c r="AO138">
        <v>16.91</v>
      </c>
      <c r="AP138">
        <v>0</v>
      </c>
      <c r="AQ138">
        <v>1.8</v>
      </c>
      <c r="AR138">
        <v>0</v>
      </c>
      <c r="AS138">
        <v>0</v>
      </c>
      <c r="AT138">
        <v>74</v>
      </c>
      <c r="AU138">
        <v>36</v>
      </c>
      <c r="AV138">
        <v>1</v>
      </c>
      <c r="AW138">
        <v>1</v>
      </c>
      <c r="AZ138">
        <v>1</v>
      </c>
      <c r="BA138">
        <v>51.68</v>
      </c>
      <c r="BB138">
        <v>1</v>
      </c>
      <c r="BC138">
        <v>1</v>
      </c>
      <c r="BD138" t="s">
        <v>3</v>
      </c>
      <c r="BE138" t="s">
        <v>3</v>
      </c>
      <c r="BF138" t="s">
        <v>3</v>
      </c>
      <c r="BG138" t="s">
        <v>3</v>
      </c>
      <c r="BH138">
        <v>0</v>
      </c>
      <c r="BI138">
        <v>4</v>
      </c>
      <c r="BJ138" t="s">
        <v>237</v>
      </c>
      <c r="BM138">
        <v>200001</v>
      </c>
      <c r="BN138">
        <v>0</v>
      </c>
      <c r="BO138" t="s">
        <v>3</v>
      </c>
      <c r="BP138">
        <v>0</v>
      </c>
      <c r="BQ138">
        <v>4</v>
      </c>
      <c r="BR138">
        <v>0</v>
      </c>
      <c r="BS138">
        <v>1</v>
      </c>
      <c r="BT138">
        <v>1</v>
      </c>
      <c r="BU138">
        <v>1</v>
      </c>
      <c r="BV138">
        <v>1</v>
      </c>
      <c r="BW138">
        <v>1</v>
      </c>
      <c r="BX138">
        <v>1</v>
      </c>
      <c r="BY138" t="s">
        <v>3</v>
      </c>
      <c r="BZ138">
        <v>74</v>
      </c>
      <c r="CA138">
        <v>36</v>
      </c>
      <c r="CB138" t="s">
        <v>3</v>
      </c>
      <c r="CE138">
        <v>0</v>
      </c>
      <c r="CF138">
        <v>0</v>
      </c>
      <c r="CG138">
        <v>0</v>
      </c>
      <c r="CM138">
        <v>0</v>
      </c>
      <c r="CN138" t="s">
        <v>367</v>
      </c>
      <c r="CO138">
        <v>0</v>
      </c>
      <c r="CP138">
        <f t="shared" si="96"/>
        <v>6816.49</v>
      </c>
      <c r="CQ138">
        <f t="shared" si="97"/>
        <v>0</v>
      </c>
      <c r="CR138">
        <f t="shared" si="98"/>
        <v>0</v>
      </c>
      <c r="CS138">
        <f t="shared" si="99"/>
        <v>0</v>
      </c>
      <c r="CT138">
        <f t="shared" si="100"/>
        <v>1136.0814399999999</v>
      </c>
      <c r="CU138">
        <f t="shared" si="101"/>
        <v>0</v>
      </c>
      <c r="CV138">
        <f t="shared" si="101"/>
        <v>2.3400000000000003</v>
      </c>
      <c r="CW138">
        <f t="shared" si="101"/>
        <v>0</v>
      </c>
      <c r="CX138">
        <f t="shared" si="101"/>
        <v>0</v>
      </c>
      <c r="CY138">
        <f t="shared" si="102"/>
        <v>5044.2026000000005</v>
      </c>
      <c r="CZ138">
        <f t="shared" si="103"/>
        <v>2453.9364</v>
      </c>
      <c r="DB138">
        <v>41</v>
      </c>
      <c r="DC138" t="s">
        <v>3</v>
      </c>
      <c r="DD138" t="s">
        <v>3</v>
      </c>
      <c r="DE138" t="s">
        <v>22</v>
      </c>
      <c r="DF138" t="s">
        <v>22</v>
      </c>
      <c r="DG138" t="s">
        <v>22</v>
      </c>
      <c r="DH138" t="s">
        <v>3</v>
      </c>
      <c r="DI138" t="s">
        <v>22</v>
      </c>
      <c r="DJ138" t="s">
        <v>22</v>
      </c>
      <c r="DK138" t="s">
        <v>3</v>
      </c>
      <c r="DL138" t="s">
        <v>3</v>
      </c>
      <c r="DM138" t="s">
        <v>3</v>
      </c>
      <c r="DN138">
        <v>0</v>
      </c>
      <c r="DO138">
        <v>0</v>
      </c>
      <c r="DP138">
        <v>1</v>
      </c>
      <c r="DQ138">
        <v>1</v>
      </c>
      <c r="DU138">
        <v>1013</v>
      </c>
      <c r="DV138" t="s">
        <v>20</v>
      </c>
      <c r="DW138" t="s">
        <v>20</v>
      </c>
      <c r="DX138">
        <v>1</v>
      </c>
      <c r="DZ138" t="s">
        <v>3</v>
      </c>
      <c r="EA138" t="s">
        <v>3</v>
      </c>
      <c r="EB138" t="s">
        <v>3</v>
      </c>
      <c r="EC138" t="s">
        <v>3</v>
      </c>
      <c r="EE138">
        <v>48237344</v>
      </c>
      <c r="EF138">
        <v>4</v>
      </c>
      <c r="EG138" t="s">
        <v>23</v>
      </c>
      <c r="EH138">
        <v>83</v>
      </c>
      <c r="EI138" t="s">
        <v>23</v>
      </c>
      <c r="EJ138">
        <v>4</v>
      </c>
      <c r="EK138">
        <v>200001</v>
      </c>
      <c r="EL138" t="s">
        <v>24</v>
      </c>
      <c r="EM138" t="s">
        <v>25</v>
      </c>
      <c r="EO138" t="s">
        <v>26</v>
      </c>
      <c r="EQ138">
        <v>0</v>
      </c>
      <c r="ER138">
        <v>16.91</v>
      </c>
      <c r="ES138">
        <v>0</v>
      </c>
      <c r="ET138">
        <v>0</v>
      </c>
      <c r="EU138">
        <v>0</v>
      </c>
      <c r="EV138">
        <v>16.91</v>
      </c>
      <c r="EW138">
        <v>1.8</v>
      </c>
      <c r="EX138">
        <v>0</v>
      </c>
      <c r="EY138">
        <v>0</v>
      </c>
      <c r="FQ138">
        <v>0</v>
      </c>
      <c r="FR138">
        <f t="shared" si="104"/>
        <v>0</v>
      </c>
      <c r="FS138">
        <v>0</v>
      </c>
      <c r="FX138">
        <v>74</v>
      </c>
      <c r="FY138">
        <v>36</v>
      </c>
      <c r="GA138" t="s">
        <v>3</v>
      </c>
      <c r="GD138">
        <v>1</v>
      </c>
      <c r="GF138">
        <v>-87523568</v>
      </c>
      <c r="GG138">
        <v>2</v>
      </c>
      <c r="GH138">
        <v>1</v>
      </c>
      <c r="GI138">
        <v>4</v>
      </c>
      <c r="GJ138">
        <v>0</v>
      </c>
      <c r="GK138">
        <v>0</v>
      </c>
      <c r="GL138">
        <f t="shared" si="105"/>
        <v>0</v>
      </c>
      <c r="GM138">
        <f t="shared" si="106"/>
        <v>14314.63</v>
      </c>
      <c r="GN138">
        <f t="shared" si="107"/>
        <v>0</v>
      </c>
      <c r="GO138">
        <f t="shared" si="108"/>
        <v>0</v>
      </c>
      <c r="GP138">
        <f t="shared" si="109"/>
        <v>14314.63</v>
      </c>
      <c r="GR138">
        <v>0</v>
      </c>
      <c r="GS138">
        <v>3</v>
      </c>
      <c r="GT138">
        <v>0</v>
      </c>
      <c r="GU138" t="s">
        <v>3</v>
      </c>
      <c r="GV138">
        <f t="shared" si="110"/>
        <v>0</v>
      </c>
      <c r="GW138">
        <v>1</v>
      </c>
      <c r="GX138">
        <f t="shared" si="111"/>
        <v>0</v>
      </c>
      <c r="HA138">
        <v>0</v>
      </c>
      <c r="HB138">
        <v>0</v>
      </c>
      <c r="HC138">
        <f t="shared" si="112"/>
        <v>0</v>
      </c>
      <c r="HE138" t="s">
        <v>3</v>
      </c>
      <c r="HF138" t="s">
        <v>3</v>
      </c>
      <c r="HM138" t="s">
        <v>3</v>
      </c>
      <c r="HN138" t="s">
        <v>27</v>
      </c>
      <c r="HO138" t="s">
        <v>28</v>
      </c>
      <c r="HP138" t="s">
        <v>23</v>
      </c>
      <c r="HQ138" t="s">
        <v>23</v>
      </c>
      <c r="IK138">
        <v>0</v>
      </c>
    </row>
    <row r="139" spans="1:245" x14ac:dyDescent="0.2">
      <c r="A139">
        <v>17</v>
      </c>
      <c r="B139">
        <v>1</v>
      </c>
      <c r="C139">
        <f>ROW(SmtRes!A83)</f>
        <v>83</v>
      </c>
      <c r="D139">
        <f>ROW(EtalonRes!A83)</f>
        <v>83</v>
      </c>
      <c r="E139" t="s">
        <v>238</v>
      </c>
      <c r="F139" t="s">
        <v>239</v>
      </c>
      <c r="G139" t="s">
        <v>240</v>
      </c>
      <c r="H139" t="s">
        <v>20</v>
      </c>
      <c r="I139">
        <v>8</v>
      </c>
      <c r="J139">
        <v>0</v>
      </c>
      <c r="K139">
        <v>8</v>
      </c>
      <c r="O139">
        <f t="shared" si="79"/>
        <v>6562.53</v>
      </c>
      <c r="P139">
        <f t="shared" si="80"/>
        <v>0</v>
      </c>
      <c r="Q139">
        <f t="shared" si="81"/>
        <v>0</v>
      </c>
      <c r="R139">
        <f t="shared" si="82"/>
        <v>0</v>
      </c>
      <c r="S139">
        <f t="shared" si="83"/>
        <v>6562.53</v>
      </c>
      <c r="T139">
        <f t="shared" si="84"/>
        <v>0</v>
      </c>
      <c r="U139">
        <f t="shared" si="85"/>
        <v>13.52</v>
      </c>
      <c r="V139">
        <f t="shared" si="86"/>
        <v>0</v>
      </c>
      <c r="W139">
        <f t="shared" si="87"/>
        <v>0</v>
      </c>
      <c r="X139">
        <f t="shared" si="88"/>
        <v>4856.2700000000004</v>
      </c>
      <c r="Y139">
        <f t="shared" si="88"/>
        <v>2362.5100000000002</v>
      </c>
      <c r="AA139">
        <v>50209403</v>
      </c>
      <c r="AB139">
        <f t="shared" si="89"/>
        <v>15.872999999999999</v>
      </c>
      <c r="AC139">
        <f t="shared" si="90"/>
        <v>0</v>
      </c>
      <c r="AD139">
        <f t="shared" si="91"/>
        <v>0</v>
      </c>
      <c r="AE139">
        <f t="shared" si="92"/>
        <v>0</v>
      </c>
      <c r="AF139">
        <f t="shared" si="92"/>
        <v>15.872999999999999</v>
      </c>
      <c r="AG139">
        <f t="shared" si="93"/>
        <v>0</v>
      </c>
      <c r="AH139">
        <f t="shared" si="94"/>
        <v>1.6900000000000002</v>
      </c>
      <c r="AI139">
        <f t="shared" si="94"/>
        <v>0</v>
      </c>
      <c r="AJ139">
        <f t="shared" si="95"/>
        <v>0</v>
      </c>
      <c r="AK139">
        <v>12.21</v>
      </c>
      <c r="AL139">
        <v>0</v>
      </c>
      <c r="AM139">
        <v>0</v>
      </c>
      <c r="AN139">
        <v>0</v>
      </c>
      <c r="AO139">
        <v>12.21</v>
      </c>
      <c r="AP139">
        <v>0</v>
      </c>
      <c r="AQ139">
        <v>1.3</v>
      </c>
      <c r="AR139">
        <v>0</v>
      </c>
      <c r="AS139">
        <v>0</v>
      </c>
      <c r="AT139">
        <v>74</v>
      </c>
      <c r="AU139">
        <v>36</v>
      </c>
      <c r="AV139">
        <v>1</v>
      </c>
      <c r="AW139">
        <v>1</v>
      </c>
      <c r="AZ139">
        <v>1</v>
      </c>
      <c r="BA139">
        <v>51.68</v>
      </c>
      <c r="BB139">
        <v>1</v>
      </c>
      <c r="BC139">
        <v>1</v>
      </c>
      <c r="BD139" t="s">
        <v>3</v>
      </c>
      <c r="BE139" t="s">
        <v>3</v>
      </c>
      <c r="BF139" t="s">
        <v>3</v>
      </c>
      <c r="BG139" t="s">
        <v>3</v>
      </c>
      <c r="BH139">
        <v>0</v>
      </c>
      <c r="BI139">
        <v>4</v>
      </c>
      <c r="BJ139" t="s">
        <v>241</v>
      </c>
      <c r="BM139">
        <v>200001</v>
      </c>
      <c r="BN139">
        <v>0</v>
      </c>
      <c r="BO139" t="s">
        <v>3</v>
      </c>
      <c r="BP139">
        <v>0</v>
      </c>
      <c r="BQ139">
        <v>4</v>
      </c>
      <c r="BR139">
        <v>0</v>
      </c>
      <c r="BS139">
        <v>1</v>
      </c>
      <c r="BT139">
        <v>1</v>
      </c>
      <c r="BU139">
        <v>1</v>
      </c>
      <c r="BV139">
        <v>1</v>
      </c>
      <c r="BW139">
        <v>1</v>
      </c>
      <c r="BX139">
        <v>1</v>
      </c>
      <c r="BY139" t="s">
        <v>3</v>
      </c>
      <c r="BZ139">
        <v>74</v>
      </c>
      <c r="CA139">
        <v>36</v>
      </c>
      <c r="CB139" t="s">
        <v>3</v>
      </c>
      <c r="CE139">
        <v>0</v>
      </c>
      <c r="CF139">
        <v>0</v>
      </c>
      <c r="CG139">
        <v>0</v>
      </c>
      <c r="CM139">
        <v>0</v>
      </c>
      <c r="CN139" t="s">
        <v>367</v>
      </c>
      <c r="CO139">
        <v>0</v>
      </c>
      <c r="CP139">
        <f t="shared" si="96"/>
        <v>6562.53</v>
      </c>
      <c r="CQ139">
        <f t="shared" si="97"/>
        <v>0</v>
      </c>
      <c r="CR139">
        <f t="shared" si="98"/>
        <v>0</v>
      </c>
      <c r="CS139">
        <f t="shared" si="99"/>
        <v>0</v>
      </c>
      <c r="CT139">
        <f t="shared" si="100"/>
        <v>820.31664000000001</v>
      </c>
      <c r="CU139">
        <f t="shared" si="101"/>
        <v>0</v>
      </c>
      <c r="CV139">
        <f t="shared" si="101"/>
        <v>1.6900000000000002</v>
      </c>
      <c r="CW139">
        <f t="shared" si="101"/>
        <v>0</v>
      </c>
      <c r="CX139">
        <f t="shared" si="101"/>
        <v>0</v>
      </c>
      <c r="CY139">
        <f t="shared" si="102"/>
        <v>4856.2721999999994</v>
      </c>
      <c r="CZ139">
        <f t="shared" si="103"/>
        <v>2362.5108</v>
      </c>
      <c r="DB139">
        <v>42</v>
      </c>
      <c r="DC139" t="s">
        <v>3</v>
      </c>
      <c r="DD139" t="s">
        <v>3</v>
      </c>
      <c r="DE139" t="s">
        <v>22</v>
      </c>
      <c r="DF139" t="s">
        <v>22</v>
      </c>
      <c r="DG139" t="s">
        <v>22</v>
      </c>
      <c r="DH139" t="s">
        <v>3</v>
      </c>
      <c r="DI139" t="s">
        <v>22</v>
      </c>
      <c r="DJ139" t="s">
        <v>22</v>
      </c>
      <c r="DK139" t="s">
        <v>3</v>
      </c>
      <c r="DL139" t="s">
        <v>3</v>
      </c>
      <c r="DM139" t="s">
        <v>3</v>
      </c>
      <c r="DN139">
        <v>0</v>
      </c>
      <c r="DO139">
        <v>0</v>
      </c>
      <c r="DP139">
        <v>1</v>
      </c>
      <c r="DQ139">
        <v>1</v>
      </c>
      <c r="DU139">
        <v>1013</v>
      </c>
      <c r="DV139" t="s">
        <v>20</v>
      </c>
      <c r="DW139" t="s">
        <v>20</v>
      </c>
      <c r="DX139">
        <v>1</v>
      </c>
      <c r="DZ139" t="s">
        <v>3</v>
      </c>
      <c r="EA139" t="s">
        <v>3</v>
      </c>
      <c r="EB139" t="s">
        <v>3</v>
      </c>
      <c r="EC139" t="s">
        <v>3</v>
      </c>
      <c r="EE139">
        <v>48237344</v>
      </c>
      <c r="EF139">
        <v>4</v>
      </c>
      <c r="EG139" t="s">
        <v>23</v>
      </c>
      <c r="EH139">
        <v>83</v>
      </c>
      <c r="EI139" t="s">
        <v>23</v>
      </c>
      <c r="EJ139">
        <v>4</v>
      </c>
      <c r="EK139">
        <v>200001</v>
      </c>
      <c r="EL139" t="s">
        <v>24</v>
      </c>
      <c r="EM139" t="s">
        <v>25</v>
      </c>
      <c r="EO139" t="s">
        <v>26</v>
      </c>
      <c r="EQ139">
        <v>0</v>
      </c>
      <c r="ER139">
        <v>12.21</v>
      </c>
      <c r="ES139">
        <v>0</v>
      </c>
      <c r="ET139">
        <v>0</v>
      </c>
      <c r="EU139">
        <v>0</v>
      </c>
      <c r="EV139">
        <v>12.21</v>
      </c>
      <c r="EW139">
        <v>1.3</v>
      </c>
      <c r="EX139">
        <v>0</v>
      </c>
      <c r="EY139">
        <v>0</v>
      </c>
      <c r="FQ139">
        <v>0</v>
      </c>
      <c r="FR139">
        <f t="shared" si="104"/>
        <v>0</v>
      </c>
      <c r="FS139">
        <v>0</v>
      </c>
      <c r="FX139">
        <v>74</v>
      </c>
      <c r="FY139">
        <v>36</v>
      </c>
      <c r="GA139" t="s">
        <v>3</v>
      </c>
      <c r="GD139">
        <v>1</v>
      </c>
      <c r="GF139">
        <v>-208329431</v>
      </c>
      <c r="GG139">
        <v>2</v>
      </c>
      <c r="GH139">
        <v>1</v>
      </c>
      <c r="GI139">
        <v>4</v>
      </c>
      <c r="GJ139">
        <v>0</v>
      </c>
      <c r="GK139">
        <v>0</v>
      </c>
      <c r="GL139">
        <f t="shared" si="105"/>
        <v>0</v>
      </c>
      <c r="GM139">
        <f t="shared" si="106"/>
        <v>13781.31</v>
      </c>
      <c r="GN139">
        <f t="shared" si="107"/>
        <v>0</v>
      </c>
      <c r="GO139">
        <f t="shared" si="108"/>
        <v>0</v>
      </c>
      <c r="GP139">
        <f t="shared" si="109"/>
        <v>13781.31</v>
      </c>
      <c r="GR139">
        <v>0</v>
      </c>
      <c r="GS139">
        <v>3</v>
      </c>
      <c r="GT139">
        <v>0</v>
      </c>
      <c r="GU139" t="s">
        <v>3</v>
      </c>
      <c r="GV139">
        <f t="shared" si="110"/>
        <v>0</v>
      </c>
      <c r="GW139">
        <v>1</v>
      </c>
      <c r="GX139">
        <f t="shared" si="111"/>
        <v>0</v>
      </c>
      <c r="HA139">
        <v>0</v>
      </c>
      <c r="HB139">
        <v>0</v>
      </c>
      <c r="HC139">
        <f t="shared" si="112"/>
        <v>0</v>
      </c>
      <c r="HE139" t="s">
        <v>3</v>
      </c>
      <c r="HF139" t="s">
        <v>3</v>
      </c>
      <c r="HM139" t="s">
        <v>3</v>
      </c>
      <c r="HN139" t="s">
        <v>27</v>
      </c>
      <c r="HO139" t="s">
        <v>28</v>
      </c>
      <c r="HP139" t="s">
        <v>23</v>
      </c>
      <c r="HQ139" t="s">
        <v>23</v>
      </c>
      <c r="IK139">
        <v>0</v>
      </c>
    </row>
    <row r="140" spans="1:245" x14ac:dyDescent="0.2">
      <c r="A140">
        <v>17</v>
      </c>
      <c r="B140">
        <v>1</v>
      </c>
      <c r="C140">
        <f>ROW(SmtRes!A85)</f>
        <v>85</v>
      </c>
      <c r="D140">
        <f>ROW(EtalonRes!A85)</f>
        <v>85</v>
      </c>
      <c r="E140" t="s">
        <v>242</v>
      </c>
      <c r="F140" t="s">
        <v>243</v>
      </c>
      <c r="G140" t="s">
        <v>244</v>
      </c>
      <c r="H140" t="s">
        <v>20</v>
      </c>
      <c r="I140">
        <v>2</v>
      </c>
      <c r="J140">
        <v>0</v>
      </c>
      <c r="K140">
        <v>2</v>
      </c>
      <c r="O140">
        <f t="shared" si="79"/>
        <v>2272.16</v>
      </c>
      <c r="P140">
        <f t="shared" si="80"/>
        <v>0</v>
      </c>
      <c r="Q140">
        <f t="shared" si="81"/>
        <v>0</v>
      </c>
      <c r="R140">
        <f t="shared" si="82"/>
        <v>0</v>
      </c>
      <c r="S140">
        <f t="shared" si="83"/>
        <v>2272.16</v>
      </c>
      <c r="T140">
        <f t="shared" si="84"/>
        <v>0</v>
      </c>
      <c r="U140">
        <f t="shared" si="85"/>
        <v>4.68</v>
      </c>
      <c r="V140">
        <f t="shared" si="86"/>
        <v>0</v>
      </c>
      <c r="W140">
        <f t="shared" si="87"/>
        <v>0</v>
      </c>
      <c r="X140">
        <f t="shared" si="88"/>
        <v>1681.4</v>
      </c>
      <c r="Y140">
        <f t="shared" si="88"/>
        <v>817.98</v>
      </c>
      <c r="AA140">
        <v>50209403</v>
      </c>
      <c r="AB140">
        <f t="shared" si="89"/>
        <v>21.983000000000001</v>
      </c>
      <c r="AC140">
        <f t="shared" si="90"/>
        <v>0</v>
      </c>
      <c r="AD140">
        <f t="shared" si="91"/>
        <v>0</v>
      </c>
      <c r="AE140">
        <f t="shared" si="92"/>
        <v>0</v>
      </c>
      <c r="AF140">
        <f t="shared" si="92"/>
        <v>21.983000000000001</v>
      </c>
      <c r="AG140">
        <f t="shared" si="93"/>
        <v>0</v>
      </c>
      <c r="AH140">
        <f t="shared" si="94"/>
        <v>2.3400000000000003</v>
      </c>
      <c r="AI140">
        <f t="shared" si="94"/>
        <v>0</v>
      </c>
      <c r="AJ140">
        <f t="shared" si="95"/>
        <v>0</v>
      </c>
      <c r="AK140">
        <v>16.91</v>
      </c>
      <c r="AL140">
        <v>0</v>
      </c>
      <c r="AM140">
        <v>0</v>
      </c>
      <c r="AN140">
        <v>0</v>
      </c>
      <c r="AO140">
        <v>16.91</v>
      </c>
      <c r="AP140">
        <v>0</v>
      </c>
      <c r="AQ140">
        <v>1.8</v>
      </c>
      <c r="AR140">
        <v>0</v>
      </c>
      <c r="AS140">
        <v>0</v>
      </c>
      <c r="AT140">
        <v>74</v>
      </c>
      <c r="AU140">
        <v>36</v>
      </c>
      <c r="AV140">
        <v>1</v>
      </c>
      <c r="AW140">
        <v>1</v>
      </c>
      <c r="AZ140">
        <v>1</v>
      </c>
      <c r="BA140">
        <v>51.68</v>
      </c>
      <c r="BB140">
        <v>1</v>
      </c>
      <c r="BC140">
        <v>1</v>
      </c>
      <c r="BD140" t="s">
        <v>3</v>
      </c>
      <c r="BE140" t="s">
        <v>3</v>
      </c>
      <c r="BF140" t="s">
        <v>3</v>
      </c>
      <c r="BG140" t="s">
        <v>3</v>
      </c>
      <c r="BH140">
        <v>0</v>
      </c>
      <c r="BI140">
        <v>4</v>
      </c>
      <c r="BJ140" t="s">
        <v>245</v>
      </c>
      <c r="BM140">
        <v>200001</v>
      </c>
      <c r="BN140">
        <v>0</v>
      </c>
      <c r="BO140" t="s">
        <v>3</v>
      </c>
      <c r="BP140">
        <v>0</v>
      </c>
      <c r="BQ140">
        <v>4</v>
      </c>
      <c r="BR140">
        <v>0</v>
      </c>
      <c r="BS140">
        <v>1</v>
      </c>
      <c r="BT140">
        <v>1</v>
      </c>
      <c r="BU140">
        <v>1</v>
      </c>
      <c r="BV140">
        <v>1</v>
      </c>
      <c r="BW140">
        <v>1</v>
      </c>
      <c r="BX140">
        <v>1</v>
      </c>
      <c r="BY140" t="s">
        <v>3</v>
      </c>
      <c r="BZ140">
        <v>74</v>
      </c>
      <c r="CA140">
        <v>36</v>
      </c>
      <c r="CB140" t="s">
        <v>3</v>
      </c>
      <c r="CE140">
        <v>0</v>
      </c>
      <c r="CF140">
        <v>0</v>
      </c>
      <c r="CG140">
        <v>0</v>
      </c>
      <c r="CM140">
        <v>0</v>
      </c>
      <c r="CN140" t="s">
        <v>367</v>
      </c>
      <c r="CO140">
        <v>0</v>
      </c>
      <c r="CP140">
        <f t="shared" si="96"/>
        <v>2272.16</v>
      </c>
      <c r="CQ140">
        <f t="shared" si="97"/>
        <v>0</v>
      </c>
      <c r="CR140">
        <f t="shared" si="98"/>
        <v>0</v>
      </c>
      <c r="CS140">
        <f t="shared" si="99"/>
        <v>0</v>
      </c>
      <c r="CT140">
        <f t="shared" si="100"/>
        <v>1136.0814399999999</v>
      </c>
      <c r="CU140">
        <f t="shared" si="101"/>
        <v>0</v>
      </c>
      <c r="CV140">
        <f t="shared" si="101"/>
        <v>2.3400000000000003</v>
      </c>
      <c r="CW140">
        <f t="shared" si="101"/>
        <v>0</v>
      </c>
      <c r="CX140">
        <f t="shared" si="101"/>
        <v>0</v>
      </c>
      <c r="CY140">
        <f t="shared" si="102"/>
        <v>1681.3984</v>
      </c>
      <c r="CZ140">
        <f t="shared" si="103"/>
        <v>817.97759999999994</v>
      </c>
      <c r="DB140">
        <v>43</v>
      </c>
      <c r="DC140" t="s">
        <v>3</v>
      </c>
      <c r="DD140" t="s">
        <v>3</v>
      </c>
      <c r="DE140" t="s">
        <v>22</v>
      </c>
      <c r="DF140" t="s">
        <v>22</v>
      </c>
      <c r="DG140" t="s">
        <v>22</v>
      </c>
      <c r="DH140" t="s">
        <v>3</v>
      </c>
      <c r="DI140" t="s">
        <v>22</v>
      </c>
      <c r="DJ140" t="s">
        <v>22</v>
      </c>
      <c r="DK140" t="s">
        <v>3</v>
      </c>
      <c r="DL140" t="s">
        <v>3</v>
      </c>
      <c r="DM140" t="s">
        <v>3</v>
      </c>
      <c r="DN140">
        <v>0</v>
      </c>
      <c r="DO140">
        <v>0</v>
      </c>
      <c r="DP140">
        <v>1</v>
      </c>
      <c r="DQ140">
        <v>1</v>
      </c>
      <c r="DU140">
        <v>1013</v>
      </c>
      <c r="DV140" t="s">
        <v>20</v>
      </c>
      <c r="DW140" t="s">
        <v>20</v>
      </c>
      <c r="DX140">
        <v>1</v>
      </c>
      <c r="DZ140" t="s">
        <v>3</v>
      </c>
      <c r="EA140" t="s">
        <v>3</v>
      </c>
      <c r="EB140" t="s">
        <v>3</v>
      </c>
      <c r="EC140" t="s">
        <v>3</v>
      </c>
      <c r="EE140">
        <v>48237344</v>
      </c>
      <c r="EF140">
        <v>4</v>
      </c>
      <c r="EG140" t="s">
        <v>23</v>
      </c>
      <c r="EH140">
        <v>83</v>
      </c>
      <c r="EI140" t="s">
        <v>23</v>
      </c>
      <c r="EJ140">
        <v>4</v>
      </c>
      <c r="EK140">
        <v>200001</v>
      </c>
      <c r="EL140" t="s">
        <v>24</v>
      </c>
      <c r="EM140" t="s">
        <v>25</v>
      </c>
      <c r="EO140" t="s">
        <v>26</v>
      </c>
      <c r="EQ140">
        <v>0</v>
      </c>
      <c r="ER140">
        <v>16.91</v>
      </c>
      <c r="ES140">
        <v>0</v>
      </c>
      <c r="ET140">
        <v>0</v>
      </c>
      <c r="EU140">
        <v>0</v>
      </c>
      <c r="EV140">
        <v>16.91</v>
      </c>
      <c r="EW140">
        <v>1.8</v>
      </c>
      <c r="EX140">
        <v>0</v>
      </c>
      <c r="EY140">
        <v>0</v>
      </c>
      <c r="FQ140">
        <v>0</v>
      </c>
      <c r="FR140">
        <f t="shared" si="104"/>
        <v>0</v>
      </c>
      <c r="FS140">
        <v>0</v>
      </c>
      <c r="FX140">
        <v>74</v>
      </c>
      <c r="FY140">
        <v>36</v>
      </c>
      <c r="GA140" t="s">
        <v>3</v>
      </c>
      <c r="GD140">
        <v>1</v>
      </c>
      <c r="GF140">
        <v>690657933</v>
      </c>
      <c r="GG140">
        <v>2</v>
      </c>
      <c r="GH140">
        <v>1</v>
      </c>
      <c r="GI140">
        <v>4</v>
      </c>
      <c r="GJ140">
        <v>0</v>
      </c>
      <c r="GK140">
        <v>0</v>
      </c>
      <c r="GL140">
        <f t="shared" si="105"/>
        <v>0</v>
      </c>
      <c r="GM140">
        <f t="shared" si="106"/>
        <v>4771.54</v>
      </c>
      <c r="GN140">
        <f t="shared" si="107"/>
        <v>0</v>
      </c>
      <c r="GO140">
        <f t="shared" si="108"/>
        <v>0</v>
      </c>
      <c r="GP140">
        <f t="shared" si="109"/>
        <v>4771.54</v>
      </c>
      <c r="GR140">
        <v>0</v>
      </c>
      <c r="GS140">
        <v>3</v>
      </c>
      <c r="GT140">
        <v>0</v>
      </c>
      <c r="GU140" t="s">
        <v>3</v>
      </c>
      <c r="GV140">
        <f t="shared" si="110"/>
        <v>0</v>
      </c>
      <c r="GW140">
        <v>1</v>
      </c>
      <c r="GX140">
        <f t="shared" si="111"/>
        <v>0</v>
      </c>
      <c r="HA140">
        <v>0</v>
      </c>
      <c r="HB140">
        <v>0</v>
      </c>
      <c r="HC140">
        <f t="shared" si="112"/>
        <v>0</v>
      </c>
      <c r="HE140" t="s">
        <v>3</v>
      </c>
      <c r="HF140" t="s">
        <v>3</v>
      </c>
      <c r="HM140" t="s">
        <v>3</v>
      </c>
      <c r="HN140" t="s">
        <v>27</v>
      </c>
      <c r="HO140" t="s">
        <v>28</v>
      </c>
      <c r="HP140" t="s">
        <v>23</v>
      </c>
      <c r="HQ140" t="s">
        <v>23</v>
      </c>
      <c r="IK140">
        <v>0</v>
      </c>
    </row>
    <row r="142" spans="1:245" x14ac:dyDescent="0.2">
      <c r="A142" s="2">
        <v>51</v>
      </c>
      <c r="B142" s="2">
        <f>B130</f>
        <v>1</v>
      </c>
      <c r="C142" s="2">
        <f>A130</f>
        <v>4</v>
      </c>
      <c r="D142" s="2">
        <f>ROW(A130)</f>
        <v>130</v>
      </c>
      <c r="E142" s="2"/>
      <c r="F142" s="2" t="str">
        <f>IF(F130&lt;&gt;"",F130,"")</f>
        <v>Новый раздел</v>
      </c>
      <c r="G142" s="2" t="str">
        <f>IF(G130&lt;&gt;"",G130,"")</f>
        <v>Раздел: Пусконаладочные работы "вхолостую"  шкафа ШСН</v>
      </c>
      <c r="H142" s="2">
        <v>0</v>
      </c>
      <c r="I142" s="2"/>
      <c r="J142" s="2"/>
      <c r="K142" s="2"/>
      <c r="L142" s="2"/>
      <c r="M142" s="2"/>
      <c r="N142" s="2"/>
      <c r="O142" s="2">
        <f t="shared" ref="O142:T142" si="113">ROUND(AB142,2)</f>
        <v>59037.93</v>
      </c>
      <c r="P142" s="2">
        <f t="shared" si="113"/>
        <v>0</v>
      </c>
      <c r="Q142" s="2">
        <f t="shared" si="113"/>
        <v>0</v>
      </c>
      <c r="R142" s="2">
        <f t="shared" si="113"/>
        <v>0</v>
      </c>
      <c r="S142" s="2">
        <f t="shared" si="113"/>
        <v>59037.93</v>
      </c>
      <c r="T142" s="2">
        <f t="shared" si="113"/>
        <v>0</v>
      </c>
      <c r="U142" s="2">
        <f>AH142</f>
        <v>104.77999999999997</v>
      </c>
      <c r="V142" s="2">
        <f>AI142</f>
        <v>0</v>
      </c>
      <c r="W142" s="2">
        <f>ROUND(AJ142,2)</f>
        <v>0</v>
      </c>
      <c r="X142" s="2">
        <f>ROUND(AK142,2)</f>
        <v>43688.06</v>
      </c>
      <c r="Y142" s="2">
        <f>ROUND(AL142,2)</f>
        <v>21253.66</v>
      </c>
      <c r="Z142" s="2"/>
      <c r="AA142" s="2"/>
      <c r="AB142" s="2">
        <f>ROUND(SUMIF(AA134:AA140,"=50209403",O134:O140),2)</f>
        <v>59037.93</v>
      </c>
      <c r="AC142" s="2">
        <f>ROUND(SUMIF(AA134:AA140,"=50209403",P134:P140),2)</f>
        <v>0</v>
      </c>
      <c r="AD142" s="2">
        <f>ROUND(SUMIF(AA134:AA140,"=50209403",Q134:Q140),2)</f>
        <v>0</v>
      </c>
      <c r="AE142" s="2">
        <f>ROUND(SUMIF(AA134:AA140,"=50209403",R134:R140),2)</f>
        <v>0</v>
      </c>
      <c r="AF142" s="2">
        <f>ROUND(SUMIF(AA134:AA140,"=50209403",S134:S140),2)</f>
        <v>59037.93</v>
      </c>
      <c r="AG142" s="2">
        <f>ROUND(SUMIF(AA134:AA140,"=50209403",T134:T140),2)</f>
        <v>0</v>
      </c>
      <c r="AH142" s="2">
        <f>SUMIF(AA134:AA140,"=50209403",U134:U140)</f>
        <v>104.77999999999997</v>
      </c>
      <c r="AI142" s="2">
        <f>SUMIF(AA134:AA140,"=50209403",V134:V140)</f>
        <v>0</v>
      </c>
      <c r="AJ142" s="2">
        <f>ROUND(SUMIF(AA134:AA140,"=50209403",W134:W140),2)</f>
        <v>0</v>
      </c>
      <c r="AK142" s="2">
        <f>ROUND(SUMIF(AA134:AA140,"=50209403",X134:X140),2)</f>
        <v>43688.06</v>
      </c>
      <c r="AL142" s="2">
        <f>ROUND(SUMIF(AA134:AA140,"=50209403",Y134:Y140),2)</f>
        <v>21253.66</v>
      </c>
      <c r="AM142" s="2"/>
      <c r="AN142" s="2"/>
      <c r="AO142" s="2">
        <f t="shared" ref="AO142:BD142" si="114">ROUND(BX142,2)</f>
        <v>0</v>
      </c>
      <c r="AP142" s="2">
        <f t="shared" si="114"/>
        <v>0</v>
      </c>
      <c r="AQ142" s="2">
        <f t="shared" si="114"/>
        <v>0</v>
      </c>
      <c r="AR142" s="2">
        <f t="shared" si="114"/>
        <v>123979.65</v>
      </c>
      <c r="AS142" s="2">
        <f t="shared" si="114"/>
        <v>0</v>
      </c>
      <c r="AT142" s="2">
        <f t="shared" si="114"/>
        <v>0</v>
      </c>
      <c r="AU142" s="2">
        <f t="shared" si="114"/>
        <v>123979.65</v>
      </c>
      <c r="AV142" s="2">
        <f t="shared" si="114"/>
        <v>0</v>
      </c>
      <c r="AW142" s="2">
        <f t="shared" si="114"/>
        <v>0</v>
      </c>
      <c r="AX142" s="2">
        <f t="shared" si="114"/>
        <v>0</v>
      </c>
      <c r="AY142" s="2">
        <f t="shared" si="114"/>
        <v>0</v>
      </c>
      <c r="AZ142" s="2">
        <f t="shared" si="114"/>
        <v>0</v>
      </c>
      <c r="BA142" s="2">
        <f t="shared" si="114"/>
        <v>0</v>
      </c>
      <c r="BB142" s="2">
        <f t="shared" si="114"/>
        <v>0</v>
      </c>
      <c r="BC142" s="2">
        <f t="shared" si="114"/>
        <v>0</v>
      </c>
      <c r="BD142" s="2">
        <f t="shared" si="114"/>
        <v>0</v>
      </c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>
        <f>ROUND(SUMIF(AA134:AA140,"=50209403",FQ134:FQ140),2)</f>
        <v>0</v>
      </c>
      <c r="BY142" s="2">
        <f>ROUND(SUMIF(AA134:AA140,"=50209403",FR134:FR140),2)</f>
        <v>0</v>
      </c>
      <c r="BZ142" s="2">
        <f>ROUND(SUMIF(AA134:AA140,"=50209403",GL134:GL140),2)</f>
        <v>0</v>
      </c>
      <c r="CA142" s="2">
        <f>ROUND(SUMIF(AA134:AA140,"=50209403",GM134:GM140),2)</f>
        <v>123979.65</v>
      </c>
      <c r="CB142" s="2">
        <f>ROUND(SUMIF(AA134:AA140,"=50209403",GN134:GN140),2)</f>
        <v>0</v>
      </c>
      <c r="CC142" s="2">
        <f>ROUND(SUMIF(AA134:AA140,"=50209403",GO134:GO140),2)</f>
        <v>0</v>
      </c>
      <c r="CD142" s="2">
        <f>ROUND(SUMIF(AA134:AA140,"=50209403",GP134:GP140),2)</f>
        <v>123979.65</v>
      </c>
      <c r="CE142" s="2">
        <f>AC142-BX142</f>
        <v>0</v>
      </c>
      <c r="CF142" s="2">
        <f>AC142-BY142</f>
        <v>0</v>
      </c>
      <c r="CG142" s="2">
        <f>BX142-BZ142</f>
        <v>0</v>
      </c>
      <c r="CH142" s="2">
        <f>AC142-BX142-BY142+BZ142</f>
        <v>0</v>
      </c>
      <c r="CI142" s="2">
        <f>BY142-BZ142</f>
        <v>0</v>
      </c>
      <c r="CJ142" s="2">
        <f>ROUND(SUMIF(AA134:AA140,"=50209403",GX134:GX140),2)</f>
        <v>0</v>
      </c>
      <c r="CK142" s="2">
        <f>ROUND(SUMIF(AA134:AA140,"=50209403",GY134:GY140),2)</f>
        <v>0</v>
      </c>
      <c r="CL142" s="2">
        <f>ROUND(SUMIF(AA134:AA140,"=50209403",GZ134:GZ140),2)</f>
        <v>0</v>
      </c>
      <c r="CM142" s="2">
        <f>ROUND(SUMIF(AA134:AA140,"=50209403",HD134:HD140),2)</f>
        <v>0</v>
      </c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>
        <v>0</v>
      </c>
    </row>
    <row r="144" spans="1:245" x14ac:dyDescent="0.2">
      <c r="A144" s="4">
        <v>50</v>
      </c>
      <c r="B144" s="4">
        <v>0</v>
      </c>
      <c r="C144" s="4">
        <v>0</v>
      </c>
      <c r="D144" s="4">
        <v>1</v>
      </c>
      <c r="E144" s="4">
        <v>201</v>
      </c>
      <c r="F144" s="4">
        <f>ROUND(Source!O142,O144)</f>
        <v>59037.93</v>
      </c>
      <c r="G144" s="4" t="s">
        <v>158</v>
      </c>
      <c r="H144" s="4" t="s">
        <v>159</v>
      </c>
      <c r="I144" s="4"/>
      <c r="J144" s="4"/>
      <c r="K144" s="4">
        <v>201</v>
      </c>
      <c r="L144" s="4">
        <v>1</v>
      </c>
      <c r="M144" s="4">
        <v>3</v>
      </c>
      <c r="N144" s="4" t="s">
        <v>3</v>
      </c>
      <c r="O144" s="4">
        <v>2</v>
      </c>
      <c r="P144" s="4"/>
      <c r="Q144" s="4"/>
      <c r="R144" s="4"/>
      <c r="S144" s="4"/>
      <c r="T144" s="4"/>
      <c r="U144" s="4"/>
      <c r="V144" s="4"/>
      <c r="W144" s="4">
        <v>59037.929999999993</v>
      </c>
      <c r="X144" s="4">
        <v>1</v>
      </c>
      <c r="Y144" s="4">
        <v>59037.929999999993</v>
      </c>
      <c r="Z144" s="4"/>
      <c r="AA144" s="4"/>
      <c r="AB144" s="4"/>
    </row>
    <row r="145" spans="1:28" x14ac:dyDescent="0.2">
      <c r="A145" s="4">
        <v>50</v>
      </c>
      <c r="B145" s="4">
        <v>0</v>
      </c>
      <c r="C145" s="4">
        <v>0</v>
      </c>
      <c r="D145" s="4">
        <v>1</v>
      </c>
      <c r="E145" s="4">
        <v>202</v>
      </c>
      <c r="F145" s="4">
        <f>ROUND(Source!P142,O145)</f>
        <v>0</v>
      </c>
      <c r="G145" s="4" t="s">
        <v>160</v>
      </c>
      <c r="H145" s="4" t="s">
        <v>161</v>
      </c>
      <c r="I145" s="4"/>
      <c r="J145" s="4"/>
      <c r="K145" s="4">
        <v>202</v>
      </c>
      <c r="L145" s="4">
        <v>2</v>
      </c>
      <c r="M145" s="4">
        <v>3</v>
      </c>
      <c r="N145" s="4" t="s">
        <v>3</v>
      </c>
      <c r="O145" s="4">
        <v>2</v>
      </c>
      <c r="P145" s="4"/>
      <c r="Q145" s="4"/>
      <c r="R145" s="4"/>
      <c r="S145" s="4"/>
      <c r="T145" s="4"/>
      <c r="U145" s="4"/>
      <c r="V145" s="4"/>
      <c r="W145" s="4">
        <v>0</v>
      </c>
      <c r="X145" s="4">
        <v>1</v>
      </c>
      <c r="Y145" s="4">
        <v>0</v>
      </c>
      <c r="Z145" s="4"/>
      <c r="AA145" s="4"/>
      <c r="AB145" s="4"/>
    </row>
    <row r="146" spans="1:28" x14ac:dyDescent="0.2">
      <c r="A146" s="4">
        <v>50</v>
      </c>
      <c r="B146" s="4">
        <v>0</v>
      </c>
      <c r="C146" s="4">
        <v>0</v>
      </c>
      <c r="D146" s="4">
        <v>1</v>
      </c>
      <c r="E146" s="4">
        <v>222</v>
      </c>
      <c r="F146" s="4">
        <f>ROUND(Source!AO142,O146)</f>
        <v>0</v>
      </c>
      <c r="G146" s="4" t="s">
        <v>162</v>
      </c>
      <c r="H146" s="4" t="s">
        <v>163</v>
      </c>
      <c r="I146" s="4"/>
      <c r="J146" s="4"/>
      <c r="K146" s="4">
        <v>222</v>
      </c>
      <c r="L146" s="4">
        <v>3</v>
      </c>
      <c r="M146" s="4">
        <v>3</v>
      </c>
      <c r="N146" s="4" t="s">
        <v>3</v>
      </c>
      <c r="O146" s="4">
        <v>2</v>
      </c>
      <c r="P146" s="4"/>
      <c r="Q146" s="4"/>
      <c r="R146" s="4"/>
      <c r="S146" s="4"/>
      <c r="T146" s="4"/>
      <c r="U146" s="4"/>
      <c r="V146" s="4"/>
      <c r="W146" s="4">
        <v>0</v>
      </c>
      <c r="X146" s="4">
        <v>1</v>
      </c>
      <c r="Y146" s="4">
        <v>0</v>
      </c>
      <c r="Z146" s="4"/>
      <c r="AA146" s="4"/>
      <c r="AB146" s="4"/>
    </row>
    <row r="147" spans="1:28" x14ac:dyDescent="0.2">
      <c r="A147" s="4">
        <v>50</v>
      </c>
      <c r="B147" s="4">
        <v>0</v>
      </c>
      <c r="C147" s="4">
        <v>0</v>
      </c>
      <c r="D147" s="4">
        <v>1</v>
      </c>
      <c r="E147" s="4">
        <v>225</v>
      </c>
      <c r="F147" s="4">
        <f>ROUND(Source!AV142,O147)</f>
        <v>0</v>
      </c>
      <c r="G147" s="4" t="s">
        <v>164</v>
      </c>
      <c r="H147" s="4" t="s">
        <v>165</v>
      </c>
      <c r="I147" s="4"/>
      <c r="J147" s="4"/>
      <c r="K147" s="4">
        <v>225</v>
      </c>
      <c r="L147" s="4">
        <v>4</v>
      </c>
      <c r="M147" s="4">
        <v>3</v>
      </c>
      <c r="N147" s="4" t="s">
        <v>3</v>
      </c>
      <c r="O147" s="4">
        <v>2</v>
      </c>
      <c r="P147" s="4"/>
      <c r="Q147" s="4"/>
      <c r="R147" s="4"/>
      <c r="S147" s="4"/>
      <c r="T147" s="4"/>
      <c r="U147" s="4"/>
      <c r="V147" s="4"/>
      <c r="W147" s="4">
        <v>0</v>
      </c>
      <c r="X147" s="4">
        <v>1</v>
      </c>
      <c r="Y147" s="4">
        <v>0</v>
      </c>
      <c r="Z147" s="4"/>
      <c r="AA147" s="4"/>
      <c r="AB147" s="4"/>
    </row>
    <row r="148" spans="1:28" x14ac:dyDescent="0.2">
      <c r="A148" s="4">
        <v>50</v>
      </c>
      <c r="B148" s="4">
        <v>0</v>
      </c>
      <c r="C148" s="4">
        <v>0</v>
      </c>
      <c r="D148" s="4">
        <v>1</v>
      </c>
      <c r="E148" s="4">
        <v>226</v>
      </c>
      <c r="F148" s="4">
        <f>ROUND(Source!AW142,O148)</f>
        <v>0</v>
      </c>
      <c r="G148" s="4" t="s">
        <v>166</v>
      </c>
      <c r="H148" s="4" t="s">
        <v>167</v>
      </c>
      <c r="I148" s="4"/>
      <c r="J148" s="4"/>
      <c r="K148" s="4">
        <v>226</v>
      </c>
      <c r="L148" s="4">
        <v>5</v>
      </c>
      <c r="M148" s="4">
        <v>3</v>
      </c>
      <c r="N148" s="4" t="s">
        <v>3</v>
      </c>
      <c r="O148" s="4">
        <v>2</v>
      </c>
      <c r="P148" s="4"/>
      <c r="Q148" s="4"/>
      <c r="R148" s="4"/>
      <c r="S148" s="4"/>
      <c r="T148" s="4"/>
      <c r="U148" s="4"/>
      <c r="V148" s="4"/>
      <c r="W148" s="4">
        <v>0</v>
      </c>
      <c r="X148" s="4">
        <v>1</v>
      </c>
      <c r="Y148" s="4">
        <v>0</v>
      </c>
      <c r="Z148" s="4"/>
      <c r="AA148" s="4"/>
      <c r="AB148" s="4"/>
    </row>
    <row r="149" spans="1:28" x14ac:dyDescent="0.2">
      <c r="A149" s="4">
        <v>50</v>
      </c>
      <c r="B149" s="4">
        <v>0</v>
      </c>
      <c r="C149" s="4">
        <v>0</v>
      </c>
      <c r="D149" s="4">
        <v>1</v>
      </c>
      <c r="E149" s="4">
        <v>227</v>
      </c>
      <c r="F149" s="4">
        <f>ROUND(Source!AX142,O149)</f>
        <v>0</v>
      </c>
      <c r="G149" s="4" t="s">
        <v>168</v>
      </c>
      <c r="H149" s="4" t="s">
        <v>169</v>
      </c>
      <c r="I149" s="4"/>
      <c r="J149" s="4"/>
      <c r="K149" s="4">
        <v>227</v>
      </c>
      <c r="L149" s="4">
        <v>6</v>
      </c>
      <c r="M149" s="4">
        <v>3</v>
      </c>
      <c r="N149" s="4" t="s">
        <v>3</v>
      </c>
      <c r="O149" s="4">
        <v>2</v>
      </c>
      <c r="P149" s="4"/>
      <c r="Q149" s="4"/>
      <c r="R149" s="4"/>
      <c r="S149" s="4"/>
      <c r="T149" s="4"/>
      <c r="U149" s="4"/>
      <c r="V149" s="4"/>
      <c r="W149" s="4">
        <v>0</v>
      </c>
      <c r="X149" s="4">
        <v>1</v>
      </c>
      <c r="Y149" s="4">
        <v>0</v>
      </c>
      <c r="Z149" s="4"/>
      <c r="AA149" s="4"/>
      <c r="AB149" s="4"/>
    </row>
    <row r="150" spans="1:28" x14ac:dyDescent="0.2">
      <c r="A150" s="4">
        <v>50</v>
      </c>
      <c r="B150" s="4">
        <v>0</v>
      </c>
      <c r="C150" s="4">
        <v>0</v>
      </c>
      <c r="D150" s="4">
        <v>1</v>
      </c>
      <c r="E150" s="4">
        <v>228</v>
      </c>
      <c r="F150" s="4">
        <f>ROUND(Source!AY142,O150)</f>
        <v>0</v>
      </c>
      <c r="G150" s="4" t="s">
        <v>170</v>
      </c>
      <c r="H150" s="4" t="s">
        <v>171</v>
      </c>
      <c r="I150" s="4"/>
      <c r="J150" s="4"/>
      <c r="K150" s="4">
        <v>228</v>
      </c>
      <c r="L150" s="4">
        <v>7</v>
      </c>
      <c r="M150" s="4">
        <v>3</v>
      </c>
      <c r="N150" s="4" t="s">
        <v>3</v>
      </c>
      <c r="O150" s="4">
        <v>2</v>
      </c>
      <c r="P150" s="4"/>
      <c r="Q150" s="4"/>
      <c r="R150" s="4"/>
      <c r="S150" s="4"/>
      <c r="T150" s="4"/>
      <c r="U150" s="4"/>
      <c r="V150" s="4"/>
      <c r="W150" s="4">
        <v>0</v>
      </c>
      <c r="X150" s="4">
        <v>1</v>
      </c>
      <c r="Y150" s="4">
        <v>0</v>
      </c>
      <c r="Z150" s="4"/>
      <c r="AA150" s="4"/>
      <c r="AB150" s="4"/>
    </row>
    <row r="151" spans="1:28" x14ac:dyDescent="0.2">
      <c r="A151" s="4">
        <v>50</v>
      </c>
      <c r="B151" s="4">
        <v>0</v>
      </c>
      <c r="C151" s="4">
        <v>0</v>
      </c>
      <c r="D151" s="4">
        <v>1</v>
      </c>
      <c r="E151" s="4">
        <v>216</v>
      </c>
      <c r="F151" s="4">
        <f>ROUND(Source!AP142,O151)</f>
        <v>0</v>
      </c>
      <c r="G151" s="4" t="s">
        <v>172</v>
      </c>
      <c r="H151" s="4" t="s">
        <v>173</v>
      </c>
      <c r="I151" s="4"/>
      <c r="J151" s="4"/>
      <c r="K151" s="4">
        <v>216</v>
      </c>
      <c r="L151" s="4">
        <v>8</v>
      </c>
      <c r="M151" s="4">
        <v>3</v>
      </c>
      <c r="N151" s="4" t="s">
        <v>3</v>
      </c>
      <c r="O151" s="4">
        <v>2</v>
      </c>
      <c r="P151" s="4"/>
      <c r="Q151" s="4"/>
      <c r="R151" s="4"/>
      <c r="S151" s="4"/>
      <c r="T151" s="4"/>
      <c r="U151" s="4"/>
      <c r="V151" s="4"/>
      <c r="W151" s="4">
        <v>0</v>
      </c>
      <c r="X151" s="4">
        <v>1</v>
      </c>
      <c r="Y151" s="4">
        <v>0</v>
      </c>
      <c r="Z151" s="4"/>
      <c r="AA151" s="4"/>
      <c r="AB151" s="4"/>
    </row>
    <row r="152" spans="1:28" x14ac:dyDescent="0.2">
      <c r="A152" s="4">
        <v>50</v>
      </c>
      <c r="B152" s="4">
        <v>0</v>
      </c>
      <c r="C152" s="4">
        <v>0</v>
      </c>
      <c r="D152" s="4">
        <v>1</v>
      </c>
      <c r="E152" s="4">
        <v>223</v>
      </c>
      <c r="F152" s="4">
        <f>ROUND(Source!AQ142,O152)</f>
        <v>0</v>
      </c>
      <c r="G152" s="4" t="s">
        <v>174</v>
      </c>
      <c r="H152" s="4" t="s">
        <v>175</v>
      </c>
      <c r="I152" s="4"/>
      <c r="J152" s="4"/>
      <c r="K152" s="4">
        <v>223</v>
      </c>
      <c r="L152" s="4">
        <v>9</v>
      </c>
      <c r="M152" s="4">
        <v>3</v>
      </c>
      <c r="N152" s="4" t="s">
        <v>3</v>
      </c>
      <c r="O152" s="4">
        <v>2</v>
      </c>
      <c r="P152" s="4"/>
      <c r="Q152" s="4"/>
      <c r="R152" s="4"/>
      <c r="S152" s="4"/>
      <c r="T152" s="4"/>
      <c r="U152" s="4"/>
      <c r="V152" s="4"/>
      <c r="W152" s="4">
        <v>0</v>
      </c>
      <c r="X152" s="4">
        <v>1</v>
      </c>
      <c r="Y152" s="4">
        <v>0</v>
      </c>
      <c r="Z152" s="4"/>
      <c r="AA152" s="4"/>
      <c r="AB152" s="4"/>
    </row>
    <row r="153" spans="1:28" x14ac:dyDescent="0.2">
      <c r="A153" s="4">
        <v>50</v>
      </c>
      <c r="B153" s="4">
        <v>0</v>
      </c>
      <c r="C153" s="4">
        <v>0</v>
      </c>
      <c r="D153" s="4">
        <v>1</v>
      </c>
      <c r="E153" s="4">
        <v>229</v>
      </c>
      <c r="F153" s="4">
        <f>ROUND(Source!AZ142,O153)</f>
        <v>0</v>
      </c>
      <c r="G153" s="4" t="s">
        <v>176</v>
      </c>
      <c r="H153" s="4" t="s">
        <v>177</v>
      </c>
      <c r="I153" s="4"/>
      <c r="J153" s="4"/>
      <c r="K153" s="4">
        <v>229</v>
      </c>
      <c r="L153" s="4">
        <v>10</v>
      </c>
      <c r="M153" s="4">
        <v>3</v>
      </c>
      <c r="N153" s="4" t="s">
        <v>3</v>
      </c>
      <c r="O153" s="4">
        <v>2</v>
      </c>
      <c r="P153" s="4"/>
      <c r="Q153" s="4"/>
      <c r="R153" s="4"/>
      <c r="S153" s="4"/>
      <c r="T153" s="4"/>
      <c r="U153" s="4"/>
      <c r="V153" s="4"/>
      <c r="W153" s="4">
        <v>0</v>
      </c>
      <c r="X153" s="4">
        <v>1</v>
      </c>
      <c r="Y153" s="4">
        <v>0</v>
      </c>
      <c r="Z153" s="4"/>
      <c r="AA153" s="4"/>
      <c r="AB153" s="4"/>
    </row>
    <row r="154" spans="1:28" x14ac:dyDescent="0.2">
      <c r="A154" s="4">
        <v>50</v>
      </c>
      <c r="B154" s="4">
        <v>0</v>
      </c>
      <c r="C154" s="4">
        <v>0</v>
      </c>
      <c r="D154" s="4">
        <v>1</v>
      </c>
      <c r="E154" s="4">
        <v>203</v>
      </c>
      <c r="F154" s="4">
        <f>ROUND(Source!Q142,O154)</f>
        <v>0</v>
      </c>
      <c r="G154" s="4" t="s">
        <v>178</v>
      </c>
      <c r="H154" s="4" t="s">
        <v>179</v>
      </c>
      <c r="I154" s="4"/>
      <c r="J154" s="4"/>
      <c r="K154" s="4">
        <v>203</v>
      </c>
      <c r="L154" s="4">
        <v>11</v>
      </c>
      <c r="M154" s="4">
        <v>3</v>
      </c>
      <c r="N154" s="4" t="s">
        <v>3</v>
      </c>
      <c r="O154" s="4">
        <v>2</v>
      </c>
      <c r="P154" s="4"/>
      <c r="Q154" s="4"/>
      <c r="R154" s="4"/>
      <c r="S154" s="4"/>
      <c r="T154" s="4"/>
      <c r="U154" s="4"/>
      <c r="V154" s="4"/>
      <c r="W154" s="4">
        <v>0</v>
      </c>
      <c r="X154" s="4">
        <v>1</v>
      </c>
      <c r="Y154" s="4">
        <v>0</v>
      </c>
      <c r="Z154" s="4"/>
      <c r="AA154" s="4"/>
      <c r="AB154" s="4"/>
    </row>
    <row r="155" spans="1:28" x14ac:dyDescent="0.2">
      <c r="A155" s="4">
        <v>50</v>
      </c>
      <c r="B155" s="4">
        <v>0</v>
      </c>
      <c r="C155" s="4">
        <v>0</v>
      </c>
      <c r="D155" s="4">
        <v>1</v>
      </c>
      <c r="E155" s="4">
        <v>231</v>
      </c>
      <c r="F155" s="4">
        <f>ROUND(Source!BB142,O155)</f>
        <v>0</v>
      </c>
      <c r="G155" s="4" t="s">
        <v>180</v>
      </c>
      <c r="H155" s="4" t="s">
        <v>181</v>
      </c>
      <c r="I155" s="4"/>
      <c r="J155" s="4"/>
      <c r="K155" s="4">
        <v>231</v>
      </c>
      <c r="L155" s="4">
        <v>12</v>
      </c>
      <c r="M155" s="4">
        <v>3</v>
      </c>
      <c r="N155" s="4" t="s">
        <v>3</v>
      </c>
      <c r="O155" s="4">
        <v>2</v>
      </c>
      <c r="P155" s="4"/>
      <c r="Q155" s="4"/>
      <c r="R155" s="4"/>
      <c r="S155" s="4"/>
      <c r="T155" s="4"/>
      <c r="U155" s="4"/>
      <c r="V155" s="4"/>
      <c r="W155" s="4">
        <v>0</v>
      </c>
      <c r="X155" s="4">
        <v>1</v>
      </c>
      <c r="Y155" s="4">
        <v>0</v>
      </c>
      <c r="Z155" s="4"/>
      <c r="AA155" s="4"/>
      <c r="AB155" s="4"/>
    </row>
    <row r="156" spans="1:28" x14ac:dyDescent="0.2">
      <c r="A156" s="4">
        <v>50</v>
      </c>
      <c r="B156" s="4">
        <v>0</v>
      </c>
      <c r="C156" s="4">
        <v>0</v>
      </c>
      <c r="D156" s="4">
        <v>1</v>
      </c>
      <c r="E156" s="4">
        <v>204</v>
      </c>
      <c r="F156" s="4">
        <f>ROUND(Source!R142,O156)</f>
        <v>0</v>
      </c>
      <c r="G156" s="4" t="s">
        <v>182</v>
      </c>
      <c r="H156" s="4" t="s">
        <v>183</v>
      </c>
      <c r="I156" s="4"/>
      <c r="J156" s="4"/>
      <c r="K156" s="4">
        <v>204</v>
      </c>
      <c r="L156" s="4">
        <v>13</v>
      </c>
      <c r="M156" s="4">
        <v>3</v>
      </c>
      <c r="N156" s="4" t="s">
        <v>3</v>
      </c>
      <c r="O156" s="4">
        <v>2</v>
      </c>
      <c r="P156" s="4"/>
      <c r="Q156" s="4"/>
      <c r="R156" s="4"/>
      <c r="S156" s="4"/>
      <c r="T156" s="4"/>
      <c r="U156" s="4"/>
      <c r="V156" s="4"/>
      <c r="W156" s="4">
        <v>0</v>
      </c>
      <c r="X156" s="4">
        <v>1</v>
      </c>
      <c r="Y156" s="4">
        <v>0</v>
      </c>
      <c r="Z156" s="4"/>
      <c r="AA156" s="4"/>
      <c r="AB156" s="4"/>
    </row>
    <row r="157" spans="1:28" x14ac:dyDescent="0.2">
      <c r="A157" s="4">
        <v>50</v>
      </c>
      <c r="B157" s="4">
        <v>0</v>
      </c>
      <c r="C157" s="4">
        <v>0</v>
      </c>
      <c r="D157" s="4">
        <v>1</v>
      </c>
      <c r="E157" s="4">
        <v>205</v>
      </c>
      <c r="F157" s="4">
        <f>ROUND(Source!S142,O157)</f>
        <v>59037.93</v>
      </c>
      <c r="G157" s="4" t="s">
        <v>184</v>
      </c>
      <c r="H157" s="4" t="s">
        <v>185</v>
      </c>
      <c r="I157" s="4"/>
      <c r="J157" s="4"/>
      <c r="K157" s="4">
        <v>205</v>
      </c>
      <c r="L157" s="4">
        <v>14</v>
      </c>
      <c r="M157" s="4">
        <v>3</v>
      </c>
      <c r="N157" s="4" t="s">
        <v>3</v>
      </c>
      <c r="O157" s="4">
        <v>2</v>
      </c>
      <c r="P157" s="4"/>
      <c r="Q157" s="4"/>
      <c r="R157" s="4"/>
      <c r="S157" s="4"/>
      <c r="T157" s="4"/>
      <c r="U157" s="4"/>
      <c r="V157" s="4"/>
      <c r="W157" s="4">
        <v>59037.929999999993</v>
      </c>
      <c r="X157" s="4">
        <v>1</v>
      </c>
      <c r="Y157" s="4">
        <v>59037.929999999993</v>
      </c>
      <c r="Z157" s="4"/>
      <c r="AA157" s="4"/>
      <c r="AB157" s="4"/>
    </row>
    <row r="158" spans="1:28" x14ac:dyDescent="0.2">
      <c r="A158" s="4">
        <v>50</v>
      </c>
      <c r="B158" s="4">
        <v>0</v>
      </c>
      <c r="C158" s="4">
        <v>0</v>
      </c>
      <c r="D158" s="4">
        <v>1</v>
      </c>
      <c r="E158" s="4">
        <v>232</v>
      </c>
      <c r="F158" s="4">
        <f>ROUND(Source!BC142,O158)</f>
        <v>0</v>
      </c>
      <c r="G158" s="4" t="s">
        <v>186</v>
      </c>
      <c r="H158" s="4" t="s">
        <v>187</v>
      </c>
      <c r="I158" s="4"/>
      <c r="J158" s="4"/>
      <c r="K158" s="4">
        <v>232</v>
      </c>
      <c r="L158" s="4">
        <v>15</v>
      </c>
      <c r="M158" s="4">
        <v>3</v>
      </c>
      <c r="N158" s="4" t="s">
        <v>3</v>
      </c>
      <c r="O158" s="4">
        <v>2</v>
      </c>
      <c r="P158" s="4"/>
      <c r="Q158" s="4"/>
      <c r="R158" s="4"/>
      <c r="S158" s="4"/>
      <c r="T158" s="4"/>
      <c r="U158" s="4"/>
      <c r="V158" s="4"/>
      <c r="W158" s="4">
        <v>0</v>
      </c>
      <c r="X158" s="4">
        <v>1</v>
      </c>
      <c r="Y158" s="4">
        <v>0</v>
      </c>
      <c r="Z158" s="4"/>
      <c r="AA158" s="4"/>
      <c r="AB158" s="4"/>
    </row>
    <row r="159" spans="1:28" x14ac:dyDescent="0.2">
      <c r="A159" s="4">
        <v>50</v>
      </c>
      <c r="B159" s="4">
        <v>0</v>
      </c>
      <c r="C159" s="4">
        <v>0</v>
      </c>
      <c r="D159" s="4">
        <v>1</v>
      </c>
      <c r="E159" s="4">
        <v>214</v>
      </c>
      <c r="F159" s="4">
        <f>ROUND(Source!AS142,O159)</f>
        <v>0</v>
      </c>
      <c r="G159" s="4" t="s">
        <v>188</v>
      </c>
      <c r="H159" s="4" t="s">
        <v>189</v>
      </c>
      <c r="I159" s="4"/>
      <c r="J159" s="4"/>
      <c r="K159" s="4">
        <v>214</v>
      </c>
      <c r="L159" s="4">
        <v>16</v>
      </c>
      <c r="M159" s="4">
        <v>3</v>
      </c>
      <c r="N159" s="4" t="s">
        <v>3</v>
      </c>
      <c r="O159" s="4">
        <v>2</v>
      </c>
      <c r="P159" s="4"/>
      <c r="Q159" s="4"/>
      <c r="R159" s="4"/>
      <c r="S159" s="4"/>
      <c r="T159" s="4"/>
      <c r="U159" s="4"/>
      <c r="V159" s="4"/>
      <c r="W159" s="4">
        <v>0</v>
      </c>
      <c r="X159" s="4">
        <v>1</v>
      </c>
      <c r="Y159" s="4">
        <v>0</v>
      </c>
      <c r="Z159" s="4"/>
      <c r="AA159" s="4"/>
      <c r="AB159" s="4"/>
    </row>
    <row r="160" spans="1:28" x14ac:dyDescent="0.2">
      <c r="A160" s="4">
        <v>50</v>
      </c>
      <c r="B160" s="4">
        <v>0</v>
      </c>
      <c r="C160" s="4">
        <v>0</v>
      </c>
      <c r="D160" s="4">
        <v>1</v>
      </c>
      <c r="E160" s="4">
        <v>215</v>
      </c>
      <c r="F160" s="4">
        <f>ROUND(Source!AT142,O160)</f>
        <v>0</v>
      </c>
      <c r="G160" s="4" t="s">
        <v>190</v>
      </c>
      <c r="H160" s="4" t="s">
        <v>191</v>
      </c>
      <c r="I160" s="4"/>
      <c r="J160" s="4"/>
      <c r="K160" s="4">
        <v>215</v>
      </c>
      <c r="L160" s="4">
        <v>17</v>
      </c>
      <c r="M160" s="4">
        <v>3</v>
      </c>
      <c r="N160" s="4" t="s">
        <v>3</v>
      </c>
      <c r="O160" s="4">
        <v>2</v>
      </c>
      <c r="P160" s="4"/>
      <c r="Q160" s="4"/>
      <c r="R160" s="4"/>
      <c r="S160" s="4"/>
      <c r="T160" s="4"/>
      <c r="U160" s="4"/>
      <c r="V160" s="4"/>
      <c r="W160" s="4">
        <v>0</v>
      </c>
      <c r="X160" s="4">
        <v>1</v>
      </c>
      <c r="Y160" s="4">
        <v>0</v>
      </c>
      <c r="Z160" s="4"/>
      <c r="AA160" s="4"/>
      <c r="AB160" s="4"/>
    </row>
    <row r="161" spans="1:245" x14ac:dyDescent="0.2">
      <c r="A161" s="4">
        <v>50</v>
      </c>
      <c r="B161" s="4">
        <v>0</v>
      </c>
      <c r="C161" s="4">
        <v>0</v>
      </c>
      <c r="D161" s="4">
        <v>1</v>
      </c>
      <c r="E161" s="4">
        <v>217</v>
      </c>
      <c r="F161" s="4">
        <f>ROUND(Source!AU142,O161)</f>
        <v>123979.65</v>
      </c>
      <c r="G161" s="4" t="s">
        <v>192</v>
      </c>
      <c r="H161" s="4" t="s">
        <v>193</v>
      </c>
      <c r="I161" s="4"/>
      <c r="J161" s="4"/>
      <c r="K161" s="4">
        <v>217</v>
      </c>
      <c r="L161" s="4">
        <v>18</v>
      </c>
      <c r="M161" s="4">
        <v>3</v>
      </c>
      <c r="N161" s="4" t="s">
        <v>3</v>
      </c>
      <c r="O161" s="4">
        <v>2</v>
      </c>
      <c r="P161" s="4"/>
      <c r="Q161" s="4"/>
      <c r="R161" s="4"/>
      <c r="S161" s="4"/>
      <c r="T161" s="4"/>
      <c r="U161" s="4"/>
      <c r="V161" s="4"/>
      <c r="W161" s="4">
        <v>123979.65</v>
      </c>
      <c r="X161" s="4">
        <v>1</v>
      </c>
      <c r="Y161" s="4">
        <v>123979.65</v>
      </c>
      <c r="Z161" s="4"/>
      <c r="AA161" s="4"/>
      <c r="AB161" s="4"/>
    </row>
    <row r="162" spans="1:245" x14ac:dyDescent="0.2">
      <c r="A162" s="4">
        <v>50</v>
      </c>
      <c r="B162" s="4">
        <v>0</v>
      </c>
      <c r="C162" s="4">
        <v>0</v>
      </c>
      <c r="D162" s="4">
        <v>1</v>
      </c>
      <c r="E162" s="4">
        <v>230</v>
      </c>
      <c r="F162" s="4">
        <f>ROUND(Source!BA142,O162)</f>
        <v>0</v>
      </c>
      <c r="G162" s="4" t="s">
        <v>194</v>
      </c>
      <c r="H162" s="4" t="s">
        <v>195</v>
      </c>
      <c r="I162" s="4"/>
      <c r="J162" s="4"/>
      <c r="K162" s="4">
        <v>230</v>
      </c>
      <c r="L162" s="4">
        <v>19</v>
      </c>
      <c r="M162" s="4">
        <v>3</v>
      </c>
      <c r="N162" s="4" t="s">
        <v>3</v>
      </c>
      <c r="O162" s="4">
        <v>2</v>
      </c>
      <c r="P162" s="4"/>
      <c r="Q162" s="4"/>
      <c r="R162" s="4"/>
      <c r="S162" s="4"/>
      <c r="T162" s="4"/>
      <c r="U162" s="4"/>
      <c r="V162" s="4"/>
      <c r="W162" s="4">
        <v>0</v>
      </c>
      <c r="X162" s="4">
        <v>1</v>
      </c>
      <c r="Y162" s="4">
        <v>0</v>
      </c>
      <c r="Z162" s="4"/>
      <c r="AA162" s="4"/>
      <c r="AB162" s="4"/>
    </row>
    <row r="163" spans="1:245" x14ac:dyDescent="0.2">
      <c r="A163" s="4">
        <v>50</v>
      </c>
      <c r="B163" s="4">
        <v>0</v>
      </c>
      <c r="C163" s="4">
        <v>0</v>
      </c>
      <c r="D163" s="4">
        <v>1</v>
      </c>
      <c r="E163" s="4">
        <v>206</v>
      </c>
      <c r="F163" s="4">
        <f>ROUND(Source!T142,O163)</f>
        <v>0</v>
      </c>
      <c r="G163" s="4" t="s">
        <v>196</v>
      </c>
      <c r="H163" s="4" t="s">
        <v>197</v>
      </c>
      <c r="I163" s="4"/>
      <c r="J163" s="4"/>
      <c r="K163" s="4">
        <v>206</v>
      </c>
      <c r="L163" s="4">
        <v>20</v>
      </c>
      <c r="M163" s="4">
        <v>3</v>
      </c>
      <c r="N163" s="4" t="s">
        <v>3</v>
      </c>
      <c r="O163" s="4">
        <v>2</v>
      </c>
      <c r="P163" s="4"/>
      <c r="Q163" s="4"/>
      <c r="R163" s="4"/>
      <c r="S163" s="4"/>
      <c r="T163" s="4"/>
      <c r="U163" s="4"/>
      <c r="V163" s="4"/>
      <c r="W163" s="4">
        <v>0</v>
      </c>
      <c r="X163" s="4">
        <v>1</v>
      </c>
      <c r="Y163" s="4">
        <v>0</v>
      </c>
      <c r="Z163" s="4"/>
      <c r="AA163" s="4"/>
      <c r="AB163" s="4"/>
    </row>
    <row r="164" spans="1:245" x14ac:dyDescent="0.2">
      <c r="A164" s="4">
        <v>50</v>
      </c>
      <c r="B164" s="4">
        <v>0</v>
      </c>
      <c r="C164" s="4">
        <v>0</v>
      </c>
      <c r="D164" s="4">
        <v>1</v>
      </c>
      <c r="E164" s="4">
        <v>207</v>
      </c>
      <c r="F164" s="4">
        <f>ROUND(Source!U142,O164)</f>
        <v>104.78</v>
      </c>
      <c r="G164" s="4" t="s">
        <v>198</v>
      </c>
      <c r="H164" s="4" t="s">
        <v>199</v>
      </c>
      <c r="I164" s="4"/>
      <c r="J164" s="4"/>
      <c r="K164" s="4">
        <v>207</v>
      </c>
      <c r="L164" s="4">
        <v>21</v>
      </c>
      <c r="M164" s="4">
        <v>3</v>
      </c>
      <c r="N164" s="4" t="s">
        <v>3</v>
      </c>
      <c r="O164" s="4">
        <v>7</v>
      </c>
      <c r="P164" s="4"/>
      <c r="Q164" s="4"/>
      <c r="R164" s="4"/>
      <c r="S164" s="4"/>
      <c r="T164" s="4"/>
      <c r="U164" s="4"/>
      <c r="V164" s="4"/>
      <c r="W164" s="4">
        <v>104.78</v>
      </c>
      <c r="X164" s="4">
        <v>1</v>
      </c>
      <c r="Y164" s="4">
        <v>104.78</v>
      </c>
      <c r="Z164" s="4"/>
      <c r="AA164" s="4"/>
      <c r="AB164" s="4"/>
    </row>
    <row r="165" spans="1:245" x14ac:dyDescent="0.2">
      <c r="A165" s="4">
        <v>50</v>
      </c>
      <c r="B165" s="4">
        <v>0</v>
      </c>
      <c r="C165" s="4">
        <v>0</v>
      </c>
      <c r="D165" s="4">
        <v>1</v>
      </c>
      <c r="E165" s="4">
        <v>208</v>
      </c>
      <c r="F165" s="4">
        <f>ROUND(Source!V142,O165)</f>
        <v>0</v>
      </c>
      <c r="G165" s="4" t="s">
        <v>200</v>
      </c>
      <c r="H165" s="4" t="s">
        <v>201</v>
      </c>
      <c r="I165" s="4"/>
      <c r="J165" s="4"/>
      <c r="K165" s="4">
        <v>208</v>
      </c>
      <c r="L165" s="4">
        <v>22</v>
      </c>
      <c r="M165" s="4">
        <v>3</v>
      </c>
      <c r="N165" s="4" t="s">
        <v>3</v>
      </c>
      <c r="O165" s="4">
        <v>7</v>
      </c>
      <c r="P165" s="4"/>
      <c r="Q165" s="4"/>
      <c r="R165" s="4"/>
      <c r="S165" s="4"/>
      <c r="T165" s="4"/>
      <c r="U165" s="4"/>
      <c r="V165" s="4"/>
      <c r="W165" s="4">
        <v>0</v>
      </c>
      <c r="X165" s="4">
        <v>1</v>
      </c>
      <c r="Y165" s="4">
        <v>0</v>
      </c>
      <c r="Z165" s="4"/>
      <c r="AA165" s="4"/>
      <c r="AB165" s="4"/>
    </row>
    <row r="166" spans="1:245" x14ac:dyDescent="0.2">
      <c r="A166" s="4">
        <v>50</v>
      </c>
      <c r="B166" s="4">
        <v>0</v>
      </c>
      <c r="C166" s="4">
        <v>0</v>
      </c>
      <c r="D166" s="4">
        <v>1</v>
      </c>
      <c r="E166" s="4">
        <v>209</v>
      </c>
      <c r="F166" s="4">
        <f>ROUND(Source!W142,O166)</f>
        <v>0</v>
      </c>
      <c r="G166" s="4" t="s">
        <v>202</v>
      </c>
      <c r="H166" s="4" t="s">
        <v>203</v>
      </c>
      <c r="I166" s="4"/>
      <c r="J166" s="4"/>
      <c r="K166" s="4">
        <v>209</v>
      </c>
      <c r="L166" s="4">
        <v>23</v>
      </c>
      <c r="M166" s="4">
        <v>3</v>
      </c>
      <c r="N166" s="4" t="s">
        <v>3</v>
      </c>
      <c r="O166" s="4">
        <v>2</v>
      </c>
      <c r="P166" s="4"/>
      <c r="Q166" s="4"/>
      <c r="R166" s="4"/>
      <c r="S166" s="4"/>
      <c r="T166" s="4"/>
      <c r="U166" s="4"/>
      <c r="V166" s="4"/>
      <c r="W166" s="4">
        <v>0</v>
      </c>
      <c r="X166" s="4">
        <v>1</v>
      </c>
      <c r="Y166" s="4">
        <v>0</v>
      </c>
      <c r="Z166" s="4"/>
      <c r="AA166" s="4"/>
      <c r="AB166" s="4"/>
    </row>
    <row r="167" spans="1:245" x14ac:dyDescent="0.2">
      <c r="A167" s="4">
        <v>50</v>
      </c>
      <c r="B167" s="4">
        <v>0</v>
      </c>
      <c r="C167" s="4">
        <v>0</v>
      </c>
      <c r="D167" s="4">
        <v>1</v>
      </c>
      <c r="E167" s="4">
        <v>233</v>
      </c>
      <c r="F167" s="4">
        <f>ROUND(Source!BD142,O167)</f>
        <v>0</v>
      </c>
      <c r="G167" s="4" t="s">
        <v>204</v>
      </c>
      <c r="H167" s="4" t="s">
        <v>205</v>
      </c>
      <c r="I167" s="4"/>
      <c r="J167" s="4"/>
      <c r="K167" s="4">
        <v>233</v>
      </c>
      <c r="L167" s="4">
        <v>24</v>
      </c>
      <c r="M167" s="4">
        <v>3</v>
      </c>
      <c r="N167" s="4" t="s">
        <v>3</v>
      </c>
      <c r="O167" s="4">
        <v>2</v>
      </c>
      <c r="P167" s="4"/>
      <c r="Q167" s="4"/>
      <c r="R167" s="4"/>
      <c r="S167" s="4"/>
      <c r="T167" s="4"/>
      <c r="U167" s="4"/>
      <c r="V167" s="4"/>
      <c r="W167" s="4">
        <v>0</v>
      </c>
      <c r="X167" s="4">
        <v>1</v>
      </c>
      <c r="Y167" s="4">
        <v>0</v>
      </c>
      <c r="Z167" s="4"/>
      <c r="AA167" s="4"/>
      <c r="AB167" s="4"/>
    </row>
    <row r="168" spans="1:245" x14ac:dyDescent="0.2">
      <c r="A168" s="4">
        <v>50</v>
      </c>
      <c r="B168" s="4">
        <v>0</v>
      </c>
      <c r="C168" s="4">
        <v>0</v>
      </c>
      <c r="D168" s="4">
        <v>1</v>
      </c>
      <c r="E168" s="4">
        <v>210</v>
      </c>
      <c r="F168" s="4">
        <f>ROUND(Source!X142,O168)</f>
        <v>43688.06</v>
      </c>
      <c r="G168" s="4" t="s">
        <v>206</v>
      </c>
      <c r="H168" s="4" t="s">
        <v>207</v>
      </c>
      <c r="I168" s="4"/>
      <c r="J168" s="4"/>
      <c r="K168" s="4">
        <v>210</v>
      </c>
      <c r="L168" s="4">
        <v>25</v>
      </c>
      <c r="M168" s="4">
        <v>3</v>
      </c>
      <c r="N168" s="4" t="s">
        <v>3</v>
      </c>
      <c r="O168" s="4">
        <v>2</v>
      </c>
      <c r="P168" s="4"/>
      <c r="Q168" s="4"/>
      <c r="R168" s="4"/>
      <c r="S168" s="4"/>
      <c r="T168" s="4"/>
      <c r="U168" s="4"/>
      <c r="V168" s="4"/>
      <c r="W168" s="4">
        <v>43688.06</v>
      </c>
      <c r="X168" s="4">
        <v>1</v>
      </c>
      <c r="Y168" s="4">
        <v>43688.06</v>
      </c>
      <c r="Z168" s="4"/>
      <c r="AA168" s="4"/>
      <c r="AB168" s="4"/>
    </row>
    <row r="169" spans="1:245" x14ac:dyDescent="0.2">
      <c r="A169" s="4">
        <v>50</v>
      </c>
      <c r="B169" s="4">
        <v>0</v>
      </c>
      <c r="C169" s="4">
        <v>0</v>
      </c>
      <c r="D169" s="4">
        <v>1</v>
      </c>
      <c r="E169" s="4">
        <v>211</v>
      </c>
      <c r="F169" s="4">
        <f>ROUND(Source!Y142,O169)</f>
        <v>21253.66</v>
      </c>
      <c r="G169" s="4" t="s">
        <v>208</v>
      </c>
      <c r="H169" s="4" t="s">
        <v>209</v>
      </c>
      <c r="I169" s="4"/>
      <c r="J169" s="4"/>
      <c r="K169" s="4">
        <v>211</v>
      </c>
      <c r="L169" s="4">
        <v>26</v>
      </c>
      <c r="M169" s="4">
        <v>3</v>
      </c>
      <c r="N169" s="4" t="s">
        <v>3</v>
      </c>
      <c r="O169" s="4">
        <v>2</v>
      </c>
      <c r="P169" s="4"/>
      <c r="Q169" s="4"/>
      <c r="R169" s="4"/>
      <c r="S169" s="4"/>
      <c r="T169" s="4"/>
      <c r="U169" s="4"/>
      <c r="V169" s="4"/>
      <c r="W169" s="4">
        <v>21253.66</v>
      </c>
      <c r="X169" s="4">
        <v>1</v>
      </c>
      <c r="Y169" s="4">
        <v>21253.66</v>
      </c>
      <c r="Z169" s="4"/>
      <c r="AA169" s="4"/>
      <c r="AB169" s="4"/>
    </row>
    <row r="170" spans="1:245" x14ac:dyDescent="0.2">
      <c r="A170" s="4">
        <v>50</v>
      </c>
      <c r="B170" s="4">
        <v>0</v>
      </c>
      <c r="C170" s="4">
        <v>0</v>
      </c>
      <c r="D170" s="4">
        <v>1</v>
      </c>
      <c r="E170" s="4">
        <v>224</v>
      </c>
      <c r="F170" s="4">
        <f>ROUND(Source!AR142,O170)</f>
        <v>123979.65</v>
      </c>
      <c r="G170" s="4" t="s">
        <v>210</v>
      </c>
      <c r="H170" s="4" t="s">
        <v>211</v>
      </c>
      <c r="I170" s="4"/>
      <c r="J170" s="4"/>
      <c r="K170" s="4">
        <v>224</v>
      </c>
      <c r="L170" s="4">
        <v>27</v>
      </c>
      <c r="M170" s="4">
        <v>3</v>
      </c>
      <c r="N170" s="4" t="s">
        <v>3</v>
      </c>
      <c r="O170" s="4">
        <v>2</v>
      </c>
      <c r="P170" s="4"/>
      <c r="Q170" s="4"/>
      <c r="R170" s="4"/>
      <c r="S170" s="4"/>
      <c r="T170" s="4"/>
      <c r="U170" s="4"/>
      <c r="V170" s="4"/>
      <c r="W170" s="4">
        <v>123979.65</v>
      </c>
      <c r="X170" s="4">
        <v>1</v>
      </c>
      <c r="Y170" s="4">
        <v>123979.65</v>
      </c>
      <c r="Z170" s="4"/>
      <c r="AA170" s="4"/>
      <c r="AB170" s="4"/>
    </row>
    <row r="172" spans="1:245" x14ac:dyDescent="0.2">
      <c r="A172" s="1">
        <v>4</v>
      </c>
      <c r="B172" s="1">
        <v>1</v>
      </c>
      <c r="C172" s="1"/>
      <c r="D172" s="1">
        <f>ROW(A182)</f>
        <v>182</v>
      </c>
      <c r="E172" s="1"/>
      <c r="F172" s="1" t="s">
        <v>15</v>
      </c>
      <c r="G172" s="1" t="s">
        <v>246</v>
      </c>
      <c r="H172" s="1" t="s">
        <v>3</v>
      </c>
      <c r="I172" s="1">
        <v>0</v>
      </c>
      <c r="J172" s="1"/>
      <c r="K172" s="1">
        <v>0</v>
      </c>
      <c r="L172" s="1"/>
      <c r="M172" s="1" t="s">
        <v>3</v>
      </c>
      <c r="N172" s="1"/>
      <c r="O172" s="1"/>
      <c r="P172" s="1"/>
      <c r="Q172" s="1"/>
      <c r="R172" s="1"/>
      <c r="S172" s="1">
        <v>0</v>
      </c>
      <c r="T172" s="1"/>
      <c r="U172" s="1" t="s">
        <v>3</v>
      </c>
      <c r="V172" s="1">
        <v>0</v>
      </c>
      <c r="W172" s="1"/>
      <c r="X172" s="1"/>
      <c r="Y172" s="1"/>
      <c r="Z172" s="1"/>
      <c r="AA172" s="1"/>
      <c r="AB172" s="1" t="s">
        <v>3</v>
      </c>
      <c r="AC172" s="1" t="s">
        <v>3</v>
      </c>
      <c r="AD172" s="1" t="s">
        <v>3</v>
      </c>
      <c r="AE172" s="1" t="s">
        <v>3</v>
      </c>
      <c r="AF172" s="1" t="s">
        <v>3</v>
      </c>
      <c r="AG172" s="1" t="s">
        <v>3</v>
      </c>
      <c r="AH172" s="1"/>
      <c r="AI172" s="1"/>
      <c r="AJ172" s="1"/>
      <c r="AK172" s="1"/>
      <c r="AL172" s="1"/>
      <c r="AM172" s="1"/>
      <c r="AN172" s="1"/>
      <c r="AO172" s="1"/>
      <c r="AP172" s="1" t="s">
        <v>3</v>
      </c>
      <c r="AQ172" s="1" t="s">
        <v>3</v>
      </c>
      <c r="AR172" s="1" t="s">
        <v>3</v>
      </c>
      <c r="AS172" s="1"/>
      <c r="AT172" s="1"/>
      <c r="AU172" s="1"/>
      <c r="AV172" s="1"/>
      <c r="AW172" s="1"/>
      <c r="AX172" s="1"/>
      <c r="AY172" s="1"/>
      <c r="AZ172" s="1" t="s">
        <v>3</v>
      </c>
      <c r="BA172" s="1"/>
      <c r="BB172" s="1" t="s">
        <v>3</v>
      </c>
      <c r="BC172" s="1" t="s">
        <v>3</v>
      </c>
      <c r="BD172" s="1" t="s">
        <v>3</v>
      </c>
      <c r="BE172" s="1" t="s">
        <v>3</v>
      </c>
      <c r="BF172" s="1" t="s">
        <v>3</v>
      </c>
      <c r="BG172" s="1" t="s">
        <v>3</v>
      </c>
      <c r="BH172" s="1" t="s">
        <v>3</v>
      </c>
      <c r="BI172" s="1" t="s">
        <v>3</v>
      </c>
      <c r="BJ172" s="1" t="s">
        <v>3</v>
      </c>
      <c r="BK172" s="1" t="s">
        <v>3</v>
      </c>
      <c r="BL172" s="1" t="s">
        <v>3</v>
      </c>
      <c r="BM172" s="1" t="s">
        <v>3</v>
      </c>
      <c r="BN172" s="1" t="s">
        <v>3</v>
      </c>
      <c r="BO172" s="1" t="s">
        <v>3</v>
      </c>
      <c r="BP172" s="1" t="s">
        <v>3</v>
      </c>
      <c r="BQ172" s="1"/>
      <c r="BR172" s="1"/>
      <c r="BS172" s="1"/>
      <c r="BT172" s="1"/>
      <c r="BU172" s="1"/>
      <c r="BV172" s="1"/>
      <c r="BW172" s="1"/>
      <c r="BX172" s="1">
        <v>0</v>
      </c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>
        <v>0</v>
      </c>
    </row>
    <row r="174" spans="1:245" x14ac:dyDescent="0.2">
      <c r="A174" s="2">
        <v>52</v>
      </c>
      <c r="B174" s="2">
        <f t="shared" ref="B174:G174" si="115">B182</f>
        <v>1</v>
      </c>
      <c r="C174" s="2">
        <f t="shared" si="115"/>
        <v>4</v>
      </c>
      <c r="D174" s="2">
        <f t="shared" si="115"/>
        <v>172</v>
      </c>
      <c r="E174" s="2">
        <f t="shared" si="115"/>
        <v>0</v>
      </c>
      <c r="F174" s="2" t="str">
        <f t="shared" si="115"/>
        <v>Новый раздел</v>
      </c>
      <c r="G174" s="2" t="str">
        <f t="shared" si="115"/>
        <v>Раздел: Пусконаладочные работы "вхолостую"  шкафа ЩС</v>
      </c>
      <c r="H174" s="2"/>
      <c r="I174" s="2"/>
      <c r="J174" s="2"/>
      <c r="K174" s="2"/>
      <c r="L174" s="2"/>
      <c r="M174" s="2"/>
      <c r="N174" s="2"/>
      <c r="O174" s="2">
        <f t="shared" ref="O174:AT174" si="116">O182</f>
        <v>13557.33</v>
      </c>
      <c r="P174" s="2">
        <f t="shared" si="116"/>
        <v>0</v>
      </c>
      <c r="Q174" s="2">
        <f t="shared" si="116"/>
        <v>0</v>
      </c>
      <c r="R174" s="2">
        <f t="shared" si="116"/>
        <v>0</v>
      </c>
      <c r="S174" s="2">
        <f t="shared" si="116"/>
        <v>13557.33</v>
      </c>
      <c r="T174" s="2">
        <f t="shared" si="116"/>
        <v>0</v>
      </c>
      <c r="U174" s="2">
        <f t="shared" si="116"/>
        <v>24.251760000000001</v>
      </c>
      <c r="V174" s="2">
        <f t="shared" si="116"/>
        <v>0</v>
      </c>
      <c r="W174" s="2">
        <f t="shared" si="116"/>
        <v>0</v>
      </c>
      <c r="X174" s="2">
        <f t="shared" si="116"/>
        <v>10032.42</v>
      </c>
      <c r="Y174" s="2">
        <f t="shared" si="116"/>
        <v>4880.6400000000003</v>
      </c>
      <c r="Z174" s="2">
        <f t="shared" si="116"/>
        <v>0</v>
      </c>
      <c r="AA174" s="2">
        <f t="shared" si="116"/>
        <v>0</v>
      </c>
      <c r="AB174" s="2">
        <f t="shared" si="116"/>
        <v>13557.33</v>
      </c>
      <c r="AC174" s="2">
        <f t="shared" si="116"/>
        <v>0</v>
      </c>
      <c r="AD174" s="2">
        <f t="shared" si="116"/>
        <v>0</v>
      </c>
      <c r="AE174" s="2">
        <f t="shared" si="116"/>
        <v>0</v>
      </c>
      <c r="AF174" s="2">
        <f t="shared" si="116"/>
        <v>13557.33</v>
      </c>
      <c r="AG174" s="2">
        <f t="shared" si="116"/>
        <v>0</v>
      </c>
      <c r="AH174" s="2">
        <f t="shared" si="116"/>
        <v>24.251760000000001</v>
      </c>
      <c r="AI174" s="2">
        <f t="shared" si="116"/>
        <v>0</v>
      </c>
      <c r="AJ174" s="2">
        <f t="shared" si="116"/>
        <v>0</v>
      </c>
      <c r="AK174" s="2">
        <f t="shared" si="116"/>
        <v>10032.42</v>
      </c>
      <c r="AL174" s="2">
        <f t="shared" si="116"/>
        <v>4880.6400000000003</v>
      </c>
      <c r="AM174" s="2">
        <f t="shared" si="116"/>
        <v>0</v>
      </c>
      <c r="AN174" s="2">
        <f t="shared" si="116"/>
        <v>0</v>
      </c>
      <c r="AO174" s="2">
        <f t="shared" si="116"/>
        <v>0</v>
      </c>
      <c r="AP174" s="2">
        <f t="shared" si="116"/>
        <v>0</v>
      </c>
      <c r="AQ174" s="2">
        <f t="shared" si="116"/>
        <v>0</v>
      </c>
      <c r="AR174" s="2">
        <f t="shared" si="116"/>
        <v>28470.39</v>
      </c>
      <c r="AS174" s="2">
        <f t="shared" si="116"/>
        <v>0</v>
      </c>
      <c r="AT174" s="2">
        <f t="shared" si="116"/>
        <v>0</v>
      </c>
      <c r="AU174" s="2">
        <f t="shared" ref="AU174:BZ174" si="117">AU182</f>
        <v>28470.39</v>
      </c>
      <c r="AV174" s="2">
        <f t="shared" si="117"/>
        <v>0</v>
      </c>
      <c r="AW174" s="2">
        <f t="shared" si="117"/>
        <v>0</v>
      </c>
      <c r="AX174" s="2">
        <f t="shared" si="117"/>
        <v>0</v>
      </c>
      <c r="AY174" s="2">
        <f t="shared" si="117"/>
        <v>0</v>
      </c>
      <c r="AZ174" s="2">
        <f t="shared" si="117"/>
        <v>0</v>
      </c>
      <c r="BA174" s="2">
        <f t="shared" si="117"/>
        <v>0</v>
      </c>
      <c r="BB174" s="2">
        <f t="shared" si="117"/>
        <v>0</v>
      </c>
      <c r="BC174" s="2">
        <f t="shared" si="117"/>
        <v>0</v>
      </c>
      <c r="BD174" s="2">
        <f t="shared" si="117"/>
        <v>0</v>
      </c>
      <c r="BE174" s="2">
        <f t="shared" si="117"/>
        <v>0</v>
      </c>
      <c r="BF174" s="2">
        <f t="shared" si="117"/>
        <v>0</v>
      </c>
      <c r="BG174" s="2">
        <f t="shared" si="117"/>
        <v>0</v>
      </c>
      <c r="BH174" s="2">
        <f t="shared" si="117"/>
        <v>0</v>
      </c>
      <c r="BI174" s="2">
        <f t="shared" si="117"/>
        <v>0</v>
      </c>
      <c r="BJ174" s="2">
        <f t="shared" si="117"/>
        <v>0</v>
      </c>
      <c r="BK174" s="2">
        <f t="shared" si="117"/>
        <v>0</v>
      </c>
      <c r="BL174" s="2">
        <f t="shared" si="117"/>
        <v>0</v>
      </c>
      <c r="BM174" s="2">
        <f t="shared" si="117"/>
        <v>0</v>
      </c>
      <c r="BN174" s="2">
        <f t="shared" si="117"/>
        <v>0</v>
      </c>
      <c r="BO174" s="2">
        <f t="shared" si="117"/>
        <v>0</v>
      </c>
      <c r="BP174" s="2">
        <f t="shared" si="117"/>
        <v>0</v>
      </c>
      <c r="BQ174" s="2">
        <f t="shared" si="117"/>
        <v>0</v>
      </c>
      <c r="BR174" s="2">
        <f t="shared" si="117"/>
        <v>0</v>
      </c>
      <c r="BS174" s="2">
        <f t="shared" si="117"/>
        <v>0</v>
      </c>
      <c r="BT174" s="2">
        <f t="shared" si="117"/>
        <v>0</v>
      </c>
      <c r="BU174" s="2">
        <f t="shared" si="117"/>
        <v>0</v>
      </c>
      <c r="BV174" s="2">
        <f t="shared" si="117"/>
        <v>0</v>
      </c>
      <c r="BW174" s="2">
        <f t="shared" si="117"/>
        <v>0</v>
      </c>
      <c r="BX174" s="2">
        <f t="shared" si="117"/>
        <v>0</v>
      </c>
      <c r="BY174" s="2">
        <f t="shared" si="117"/>
        <v>0</v>
      </c>
      <c r="BZ174" s="2">
        <f t="shared" si="117"/>
        <v>0</v>
      </c>
      <c r="CA174" s="2">
        <f t="shared" ref="CA174:DF174" si="118">CA182</f>
        <v>28470.39</v>
      </c>
      <c r="CB174" s="2">
        <f t="shared" si="118"/>
        <v>0</v>
      </c>
      <c r="CC174" s="2">
        <f t="shared" si="118"/>
        <v>0</v>
      </c>
      <c r="CD174" s="2">
        <f t="shared" si="118"/>
        <v>28470.39</v>
      </c>
      <c r="CE174" s="2">
        <f t="shared" si="118"/>
        <v>0</v>
      </c>
      <c r="CF174" s="2">
        <f t="shared" si="118"/>
        <v>0</v>
      </c>
      <c r="CG174" s="2">
        <f t="shared" si="118"/>
        <v>0</v>
      </c>
      <c r="CH174" s="2">
        <f t="shared" si="118"/>
        <v>0</v>
      </c>
      <c r="CI174" s="2">
        <f t="shared" si="118"/>
        <v>0</v>
      </c>
      <c r="CJ174" s="2">
        <f t="shared" si="118"/>
        <v>0</v>
      </c>
      <c r="CK174" s="2">
        <f t="shared" si="118"/>
        <v>0</v>
      </c>
      <c r="CL174" s="2">
        <f t="shared" si="118"/>
        <v>0</v>
      </c>
      <c r="CM174" s="2">
        <f t="shared" si="118"/>
        <v>0</v>
      </c>
      <c r="CN174" s="2">
        <f t="shared" si="118"/>
        <v>0</v>
      </c>
      <c r="CO174" s="2">
        <f t="shared" si="118"/>
        <v>0</v>
      </c>
      <c r="CP174" s="2">
        <f t="shared" si="118"/>
        <v>0</v>
      </c>
      <c r="CQ174" s="2">
        <f t="shared" si="118"/>
        <v>0</v>
      </c>
      <c r="CR174" s="2">
        <f t="shared" si="118"/>
        <v>0</v>
      </c>
      <c r="CS174" s="2">
        <f t="shared" si="118"/>
        <v>0</v>
      </c>
      <c r="CT174" s="2">
        <f t="shared" si="118"/>
        <v>0</v>
      </c>
      <c r="CU174" s="2">
        <f t="shared" si="118"/>
        <v>0</v>
      </c>
      <c r="CV174" s="2">
        <f t="shared" si="118"/>
        <v>0</v>
      </c>
      <c r="CW174" s="2">
        <f t="shared" si="118"/>
        <v>0</v>
      </c>
      <c r="CX174" s="2">
        <f t="shared" si="118"/>
        <v>0</v>
      </c>
      <c r="CY174" s="2">
        <f t="shared" si="118"/>
        <v>0</v>
      </c>
      <c r="CZ174" s="2">
        <f t="shared" si="118"/>
        <v>0</v>
      </c>
      <c r="DA174" s="2">
        <f t="shared" si="118"/>
        <v>0</v>
      </c>
      <c r="DB174" s="2">
        <f t="shared" si="118"/>
        <v>0</v>
      </c>
      <c r="DC174" s="2">
        <f t="shared" si="118"/>
        <v>0</v>
      </c>
      <c r="DD174" s="2">
        <f t="shared" si="118"/>
        <v>0</v>
      </c>
      <c r="DE174" s="2">
        <f t="shared" si="118"/>
        <v>0</v>
      </c>
      <c r="DF174" s="2">
        <f t="shared" si="118"/>
        <v>0</v>
      </c>
      <c r="DG174" s="3">
        <f t="shared" ref="DG174:EL174" si="119">DG182</f>
        <v>0</v>
      </c>
      <c r="DH174" s="3">
        <f t="shared" si="119"/>
        <v>0</v>
      </c>
      <c r="DI174" s="3">
        <f t="shared" si="119"/>
        <v>0</v>
      </c>
      <c r="DJ174" s="3">
        <f t="shared" si="119"/>
        <v>0</v>
      </c>
      <c r="DK174" s="3">
        <f t="shared" si="119"/>
        <v>0</v>
      </c>
      <c r="DL174" s="3">
        <f t="shared" si="119"/>
        <v>0</v>
      </c>
      <c r="DM174" s="3">
        <f t="shared" si="119"/>
        <v>0</v>
      </c>
      <c r="DN174" s="3">
        <f t="shared" si="119"/>
        <v>0</v>
      </c>
      <c r="DO174" s="3">
        <f t="shared" si="119"/>
        <v>0</v>
      </c>
      <c r="DP174" s="3">
        <f t="shared" si="119"/>
        <v>0</v>
      </c>
      <c r="DQ174" s="3">
        <f t="shared" si="119"/>
        <v>0</v>
      </c>
      <c r="DR174" s="3">
        <f t="shared" si="119"/>
        <v>0</v>
      </c>
      <c r="DS174" s="3">
        <f t="shared" si="119"/>
        <v>0</v>
      </c>
      <c r="DT174" s="3">
        <f t="shared" si="119"/>
        <v>0</v>
      </c>
      <c r="DU174" s="3">
        <f t="shared" si="119"/>
        <v>0</v>
      </c>
      <c r="DV174" s="3">
        <f t="shared" si="119"/>
        <v>0</v>
      </c>
      <c r="DW174" s="3">
        <f t="shared" si="119"/>
        <v>0</v>
      </c>
      <c r="DX174" s="3">
        <f t="shared" si="119"/>
        <v>0</v>
      </c>
      <c r="DY174" s="3">
        <f t="shared" si="119"/>
        <v>0</v>
      </c>
      <c r="DZ174" s="3">
        <f t="shared" si="119"/>
        <v>0</v>
      </c>
      <c r="EA174" s="3">
        <f t="shared" si="119"/>
        <v>0</v>
      </c>
      <c r="EB174" s="3">
        <f t="shared" si="119"/>
        <v>0</v>
      </c>
      <c r="EC174" s="3">
        <f t="shared" si="119"/>
        <v>0</v>
      </c>
      <c r="ED174" s="3">
        <f t="shared" si="119"/>
        <v>0</v>
      </c>
      <c r="EE174" s="3">
        <f t="shared" si="119"/>
        <v>0</v>
      </c>
      <c r="EF174" s="3">
        <f t="shared" si="119"/>
        <v>0</v>
      </c>
      <c r="EG174" s="3">
        <f t="shared" si="119"/>
        <v>0</v>
      </c>
      <c r="EH174" s="3">
        <f t="shared" si="119"/>
        <v>0</v>
      </c>
      <c r="EI174" s="3">
        <f t="shared" si="119"/>
        <v>0</v>
      </c>
      <c r="EJ174" s="3">
        <f t="shared" si="119"/>
        <v>0</v>
      </c>
      <c r="EK174" s="3">
        <f t="shared" si="119"/>
        <v>0</v>
      </c>
      <c r="EL174" s="3">
        <f t="shared" si="119"/>
        <v>0</v>
      </c>
      <c r="EM174" s="3">
        <f t="shared" ref="EM174:FR174" si="120">EM182</f>
        <v>0</v>
      </c>
      <c r="EN174" s="3">
        <f t="shared" si="120"/>
        <v>0</v>
      </c>
      <c r="EO174" s="3">
        <f t="shared" si="120"/>
        <v>0</v>
      </c>
      <c r="EP174" s="3">
        <f t="shared" si="120"/>
        <v>0</v>
      </c>
      <c r="EQ174" s="3">
        <f t="shared" si="120"/>
        <v>0</v>
      </c>
      <c r="ER174" s="3">
        <f t="shared" si="120"/>
        <v>0</v>
      </c>
      <c r="ES174" s="3">
        <f t="shared" si="120"/>
        <v>0</v>
      </c>
      <c r="ET174" s="3">
        <f t="shared" si="120"/>
        <v>0</v>
      </c>
      <c r="EU174" s="3">
        <f t="shared" si="120"/>
        <v>0</v>
      </c>
      <c r="EV174" s="3">
        <f t="shared" si="120"/>
        <v>0</v>
      </c>
      <c r="EW174" s="3">
        <f t="shared" si="120"/>
        <v>0</v>
      </c>
      <c r="EX174" s="3">
        <f t="shared" si="120"/>
        <v>0</v>
      </c>
      <c r="EY174" s="3">
        <f t="shared" si="120"/>
        <v>0</v>
      </c>
      <c r="EZ174" s="3">
        <f t="shared" si="120"/>
        <v>0</v>
      </c>
      <c r="FA174" s="3">
        <f t="shared" si="120"/>
        <v>0</v>
      </c>
      <c r="FB174" s="3">
        <f t="shared" si="120"/>
        <v>0</v>
      </c>
      <c r="FC174" s="3">
        <f t="shared" si="120"/>
        <v>0</v>
      </c>
      <c r="FD174" s="3">
        <f t="shared" si="120"/>
        <v>0</v>
      </c>
      <c r="FE174" s="3">
        <f t="shared" si="120"/>
        <v>0</v>
      </c>
      <c r="FF174" s="3">
        <f t="shared" si="120"/>
        <v>0</v>
      </c>
      <c r="FG174" s="3">
        <f t="shared" si="120"/>
        <v>0</v>
      </c>
      <c r="FH174" s="3">
        <f t="shared" si="120"/>
        <v>0</v>
      </c>
      <c r="FI174" s="3">
        <f t="shared" si="120"/>
        <v>0</v>
      </c>
      <c r="FJ174" s="3">
        <f t="shared" si="120"/>
        <v>0</v>
      </c>
      <c r="FK174" s="3">
        <f t="shared" si="120"/>
        <v>0</v>
      </c>
      <c r="FL174" s="3">
        <f t="shared" si="120"/>
        <v>0</v>
      </c>
      <c r="FM174" s="3">
        <f t="shared" si="120"/>
        <v>0</v>
      </c>
      <c r="FN174" s="3">
        <f t="shared" si="120"/>
        <v>0</v>
      </c>
      <c r="FO174" s="3">
        <f t="shared" si="120"/>
        <v>0</v>
      </c>
      <c r="FP174" s="3">
        <f t="shared" si="120"/>
        <v>0</v>
      </c>
      <c r="FQ174" s="3">
        <f t="shared" si="120"/>
        <v>0</v>
      </c>
      <c r="FR174" s="3">
        <f t="shared" si="120"/>
        <v>0</v>
      </c>
      <c r="FS174" s="3">
        <f t="shared" ref="FS174:GX174" si="121">FS182</f>
        <v>0</v>
      </c>
      <c r="FT174" s="3">
        <f t="shared" si="121"/>
        <v>0</v>
      </c>
      <c r="FU174" s="3">
        <f t="shared" si="121"/>
        <v>0</v>
      </c>
      <c r="FV174" s="3">
        <f t="shared" si="121"/>
        <v>0</v>
      </c>
      <c r="FW174" s="3">
        <f t="shared" si="121"/>
        <v>0</v>
      </c>
      <c r="FX174" s="3">
        <f t="shared" si="121"/>
        <v>0</v>
      </c>
      <c r="FY174" s="3">
        <f t="shared" si="121"/>
        <v>0</v>
      </c>
      <c r="FZ174" s="3">
        <f t="shared" si="121"/>
        <v>0</v>
      </c>
      <c r="GA174" s="3">
        <f t="shared" si="121"/>
        <v>0</v>
      </c>
      <c r="GB174" s="3">
        <f t="shared" si="121"/>
        <v>0</v>
      </c>
      <c r="GC174" s="3">
        <f t="shared" si="121"/>
        <v>0</v>
      </c>
      <c r="GD174" s="3">
        <f t="shared" si="121"/>
        <v>0</v>
      </c>
      <c r="GE174" s="3">
        <f t="shared" si="121"/>
        <v>0</v>
      </c>
      <c r="GF174" s="3">
        <f t="shared" si="121"/>
        <v>0</v>
      </c>
      <c r="GG174" s="3">
        <f t="shared" si="121"/>
        <v>0</v>
      </c>
      <c r="GH174" s="3">
        <f t="shared" si="121"/>
        <v>0</v>
      </c>
      <c r="GI174" s="3">
        <f t="shared" si="121"/>
        <v>0</v>
      </c>
      <c r="GJ174" s="3">
        <f t="shared" si="121"/>
        <v>0</v>
      </c>
      <c r="GK174" s="3">
        <f t="shared" si="121"/>
        <v>0</v>
      </c>
      <c r="GL174" s="3">
        <f t="shared" si="121"/>
        <v>0</v>
      </c>
      <c r="GM174" s="3">
        <f t="shared" si="121"/>
        <v>0</v>
      </c>
      <c r="GN174" s="3">
        <f t="shared" si="121"/>
        <v>0</v>
      </c>
      <c r="GO174" s="3">
        <f t="shared" si="121"/>
        <v>0</v>
      </c>
      <c r="GP174" s="3">
        <f t="shared" si="121"/>
        <v>0</v>
      </c>
      <c r="GQ174" s="3">
        <f t="shared" si="121"/>
        <v>0</v>
      </c>
      <c r="GR174" s="3">
        <f t="shared" si="121"/>
        <v>0</v>
      </c>
      <c r="GS174" s="3">
        <f t="shared" si="121"/>
        <v>0</v>
      </c>
      <c r="GT174" s="3">
        <f t="shared" si="121"/>
        <v>0</v>
      </c>
      <c r="GU174" s="3">
        <f t="shared" si="121"/>
        <v>0</v>
      </c>
      <c r="GV174" s="3">
        <f t="shared" si="121"/>
        <v>0</v>
      </c>
      <c r="GW174" s="3">
        <f t="shared" si="121"/>
        <v>0</v>
      </c>
      <c r="GX174" s="3">
        <f t="shared" si="121"/>
        <v>0</v>
      </c>
    </row>
    <row r="176" spans="1:245" x14ac:dyDescent="0.2">
      <c r="A176">
        <v>17</v>
      </c>
      <c r="B176">
        <v>1</v>
      </c>
      <c r="C176">
        <f>ROW(SmtRes!A87)</f>
        <v>87</v>
      </c>
      <c r="D176">
        <f>ROW(EtalonRes!A87)</f>
        <v>87</v>
      </c>
      <c r="E176" t="s">
        <v>247</v>
      </c>
      <c r="F176" t="s">
        <v>239</v>
      </c>
      <c r="G176" t="s">
        <v>240</v>
      </c>
      <c r="H176" t="s">
        <v>20</v>
      </c>
      <c r="I176">
        <v>7</v>
      </c>
      <c r="J176">
        <v>0</v>
      </c>
      <c r="K176">
        <v>7</v>
      </c>
      <c r="O176">
        <f>ROUND(CP176,2)</f>
        <v>5742.22</v>
      </c>
      <c r="P176">
        <f>ROUND(CQ176*I176,2)</f>
        <v>0</v>
      </c>
      <c r="Q176">
        <f>ROUND(CR176*I176,2)</f>
        <v>0</v>
      </c>
      <c r="R176">
        <f>ROUND(CS176*I176,2)</f>
        <v>0</v>
      </c>
      <c r="S176">
        <f>ROUND(CT176*I176,2)</f>
        <v>5742.22</v>
      </c>
      <c r="T176">
        <f>ROUND(CU176*I176,2)</f>
        <v>0</v>
      </c>
      <c r="U176">
        <f>ROUND(CV176*I176,7)</f>
        <v>11.83</v>
      </c>
      <c r="V176">
        <f>ROUND(CW176*I176,7)</f>
        <v>0</v>
      </c>
      <c r="W176">
        <f>ROUND(CX176*I176,2)</f>
        <v>0</v>
      </c>
      <c r="X176">
        <f t="shared" ref="X176:Y180" si="122">ROUND(CY176,2)</f>
        <v>4249.24</v>
      </c>
      <c r="Y176">
        <f t="shared" si="122"/>
        <v>2067.1999999999998</v>
      </c>
      <c r="AA176">
        <v>50209403</v>
      </c>
      <c r="AB176">
        <f>ROUND((AC176+AD176+AF176),6)</f>
        <v>15.872999999999999</v>
      </c>
      <c r="AC176">
        <f>ROUND((ES176),6)</f>
        <v>0</v>
      </c>
      <c r="AD176">
        <f>ROUND(((((ET176*ROUND(1.3,7)))-((EU176*ROUND(1.3,7))))+AE176),6)</f>
        <v>0</v>
      </c>
      <c r="AE176">
        <f t="shared" ref="AE176:AF180" si="123">ROUND(((EU176*ROUND(1.3,7))),6)</f>
        <v>0</v>
      </c>
      <c r="AF176">
        <f t="shared" si="123"/>
        <v>15.872999999999999</v>
      </c>
      <c r="AG176">
        <f>ROUND((AP176),6)</f>
        <v>0</v>
      </c>
      <c r="AH176">
        <f t="shared" ref="AH176:AI180" si="124">((EW176*ROUND(1.3,7)))</f>
        <v>1.6900000000000002</v>
      </c>
      <c r="AI176">
        <f t="shared" si="124"/>
        <v>0</v>
      </c>
      <c r="AJ176">
        <f>(AS176)</f>
        <v>0</v>
      </c>
      <c r="AK176">
        <v>12.21</v>
      </c>
      <c r="AL176">
        <v>0</v>
      </c>
      <c r="AM176">
        <v>0</v>
      </c>
      <c r="AN176">
        <v>0</v>
      </c>
      <c r="AO176">
        <v>12.21</v>
      </c>
      <c r="AP176">
        <v>0</v>
      </c>
      <c r="AQ176">
        <v>1.3</v>
      </c>
      <c r="AR176">
        <v>0</v>
      </c>
      <c r="AS176">
        <v>0</v>
      </c>
      <c r="AT176">
        <v>74</v>
      </c>
      <c r="AU176">
        <v>36</v>
      </c>
      <c r="AV176">
        <v>1</v>
      </c>
      <c r="AW176">
        <v>1</v>
      </c>
      <c r="AZ176">
        <v>1</v>
      </c>
      <c r="BA176">
        <v>51.68</v>
      </c>
      <c r="BB176">
        <v>1</v>
      </c>
      <c r="BC176">
        <v>1</v>
      </c>
      <c r="BD176" t="s">
        <v>3</v>
      </c>
      <c r="BE176" t="s">
        <v>3</v>
      </c>
      <c r="BF176" t="s">
        <v>3</v>
      </c>
      <c r="BG176" t="s">
        <v>3</v>
      </c>
      <c r="BH176">
        <v>0</v>
      </c>
      <c r="BI176">
        <v>4</v>
      </c>
      <c r="BJ176" t="s">
        <v>241</v>
      </c>
      <c r="BM176">
        <v>200001</v>
      </c>
      <c r="BN176">
        <v>0</v>
      </c>
      <c r="BO176" t="s">
        <v>3</v>
      </c>
      <c r="BP176">
        <v>0</v>
      </c>
      <c r="BQ176">
        <v>4</v>
      </c>
      <c r="BR176">
        <v>0</v>
      </c>
      <c r="BS176">
        <v>1</v>
      </c>
      <c r="BT176">
        <v>1</v>
      </c>
      <c r="BU176">
        <v>1</v>
      </c>
      <c r="BV176">
        <v>1</v>
      </c>
      <c r="BW176">
        <v>1</v>
      </c>
      <c r="BX176">
        <v>1</v>
      </c>
      <c r="BY176" t="s">
        <v>3</v>
      </c>
      <c r="BZ176">
        <v>74</v>
      </c>
      <c r="CA176">
        <v>36</v>
      </c>
      <c r="CB176" t="s">
        <v>3</v>
      </c>
      <c r="CE176">
        <v>0</v>
      </c>
      <c r="CF176">
        <v>0</v>
      </c>
      <c r="CG176">
        <v>0</v>
      </c>
      <c r="CM176">
        <v>0</v>
      </c>
      <c r="CN176" t="s">
        <v>367</v>
      </c>
      <c r="CO176">
        <v>0</v>
      </c>
      <c r="CP176">
        <f>(P176+Q176+S176)</f>
        <v>5742.22</v>
      </c>
      <c r="CQ176">
        <f>AC176*BC176</f>
        <v>0</v>
      </c>
      <c r="CR176">
        <f>((((ET176*ROUND(1.3,7)))*BB176-((EU176*ROUND(1.3,7)))*BS176)+AE176*BS176)</f>
        <v>0</v>
      </c>
      <c r="CS176">
        <f>AE176*BS176</f>
        <v>0</v>
      </c>
      <c r="CT176">
        <f>AF176*BA176</f>
        <v>820.31664000000001</v>
      </c>
      <c r="CU176">
        <f t="shared" ref="CU176:CX180" si="125">AG176</f>
        <v>0</v>
      </c>
      <c r="CV176">
        <f t="shared" si="125"/>
        <v>1.6900000000000002</v>
      </c>
      <c r="CW176">
        <f t="shared" si="125"/>
        <v>0</v>
      </c>
      <c r="CX176">
        <f t="shared" si="125"/>
        <v>0</v>
      </c>
      <c r="CY176">
        <f>(((S176+R176)*AT176)/100)</f>
        <v>4249.2428</v>
      </c>
      <c r="CZ176">
        <f>(((S176+R176)*AU176)/100)</f>
        <v>2067.1992</v>
      </c>
      <c r="DB176">
        <v>44</v>
      </c>
      <c r="DC176" t="s">
        <v>3</v>
      </c>
      <c r="DD176" t="s">
        <v>3</v>
      </c>
      <c r="DE176" t="s">
        <v>22</v>
      </c>
      <c r="DF176" t="s">
        <v>22</v>
      </c>
      <c r="DG176" t="s">
        <v>22</v>
      </c>
      <c r="DH176" t="s">
        <v>3</v>
      </c>
      <c r="DI176" t="s">
        <v>22</v>
      </c>
      <c r="DJ176" t="s">
        <v>22</v>
      </c>
      <c r="DK176" t="s">
        <v>3</v>
      </c>
      <c r="DL176" t="s">
        <v>3</v>
      </c>
      <c r="DM176" t="s">
        <v>3</v>
      </c>
      <c r="DN176">
        <v>0</v>
      </c>
      <c r="DO176">
        <v>0</v>
      </c>
      <c r="DP176">
        <v>1</v>
      </c>
      <c r="DQ176">
        <v>1</v>
      </c>
      <c r="DU176">
        <v>1013</v>
      </c>
      <c r="DV176" t="s">
        <v>20</v>
      </c>
      <c r="DW176" t="s">
        <v>20</v>
      </c>
      <c r="DX176">
        <v>1</v>
      </c>
      <c r="DZ176" t="s">
        <v>3</v>
      </c>
      <c r="EA176" t="s">
        <v>3</v>
      </c>
      <c r="EB176" t="s">
        <v>3</v>
      </c>
      <c r="EC176" t="s">
        <v>3</v>
      </c>
      <c r="EE176">
        <v>48237344</v>
      </c>
      <c r="EF176">
        <v>4</v>
      </c>
      <c r="EG176" t="s">
        <v>23</v>
      </c>
      <c r="EH176">
        <v>83</v>
      </c>
      <c r="EI176" t="s">
        <v>23</v>
      </c>
      <c r="EJ176">
        <v>4</v>
      </c>
      <c r="EK176">
        <v>200001</v>
      </c>
      <c r="EL176" t="s">
        <v>24</v>
      </c>
      <c r="EM176" t="s">
        <v>25</v>
      </c>
      <c r="EO176" t="s">
        <v>26</v>
      </c>
      <c r="EQ176">
        <v>0</v>
      </c>
      <c r="ER176">
        <v>12.21</v>
      </c>
      <c r="ES176">
        <v>0</v>
      </c>
      <c r="ET176">
        <v>0</v>
      </c>
      <c r="EU176">
        <v>0</v>
      </c>
      <c r="EV176">
        <v>12.21</v>
      </c>
      <c r="EW176">
        <v>1.3</v>
      </c>
      <c r="EX176">
        <v>0</v>
      </c>
      <c r="EY176">
        <v>0</v>
      </c>
      <c r="FQ176">
        <v>0</v>
      </c>
      <c r="FR176">
        <f>ROUND(IF(BI176=3,GM176,0),2)</f>
        <v>0</v>
      </c>
      <c r="FS176">
        <v>0</v>
      </c>
      <c r="FX176">
        <v>74</v>
      </c>
      <c r="FY176">
        <v>36</v>
      </c>
      <c r="GA176" t="s">
        <v>3</v>
      </c>
      <c r="GD176">
        <v>1</v>
      </c>
      <c r="GF176">
        <v>-208329431</v>
      </c>
      <c r="GG176">
        <v>2</v>
      </c>
      <c r="GH176">
        <v>1</v>
      </c>
      <c r="GI176">
        <v>4</v>
      </c>
      <c r="GJ176">
        <v>0</v>
      </c>
      <c r="GK176">
        <v>0</v>
      </c>
      <c r="GL176">
        <f>ROUND(IF(AND(BH176=3,BI176=3,FS176&lt;&gt;0),P176,0),2)</f>
        <v>0</v>
      </c>
      <c r="GM176">
        <f>ROUND(O176+X176+Y176,2)+GX176</f>
        <v>12058.66</v>
      </c>
      <c r="GN176">
        <f>IF(OR(BI176=0,BI176=1),GM176-GX176,0)</f>
        <v>0</v>
      </c>
      <c r="GO176">
        <f>IF(BI176=2,GM176-GX176,0)</f>
        <v>0</v>
      </c>
      <c r="GP176">
        <f>IF(BI176=4,GM176-GX176,0)</f>
        <v>12058.66</v>
      </c>
      <c r="GR176">
        <v>0</v>
      </c>
      <c r="GS176">
        <v>3</v>
      </c>
      <c r="GT176">
        <v>0</v>
      </c>
      <c r="GU176" t="s">
        <v>3</v>
      </c>
      <c r="GV176">
        <f>ROUND((GT176),6)</f>
        <v>0</v>
      </c>
      <c r="GW176">
        <v>1</v>
      </c>
      <c r="GX176">
        <f>ROUND(HC176*I176,2)</f>
        <v>0</v>
      </c>
      <c r="HA176">
        <v>0</v>
      </c>
      <c r="HB176">
        <v>0</v>
      </c>
      <c r="HC176">
        <f>GV176*GW176</f>
        <v>0</v>
      </c>
      <c r="HE176" t="s">
        <v>3</v>
      </c>
      <c r="HF176" t="s">
        <v>3</v>
      </c>
      <c r="HM176" t="s">
        <v>3</v>
      </c>
      <c r="HN176" t="s">
        <v>27</v>
      </c>
      <c r="HO176" t="s">
        <v>28</v>
      </c>
      <c r="HP176" t="s">
        <v>23</v>
      </c>
      <c r="HQ176" t="s">
        <v>23</v>
      </c>
      <c r="IK176">
        <v>0</v>
      </c>
    </row>
    <row r="177" spans="1:245" x14ac:dyDescent="0.2">
      <c r="A177">
        <v>17</v>
      </c>
      <c r="B177">
        <v>1</v>
      </c>
      <c r="C177">
        <f>ROW(SmtRes!A89)</f>
        <v>89</v>
      </c>
      <c r="D177">
        <f>ROW(EtalonRes!A89)</f>
        <v>89</v>
      </c>
      <c r="E177" t="s">
        <v>248</v>
      </c>
      <c r="F177" t="s">
        <v>235</v>
      </c>
      <c r="G177" t="s">
        <v>236</v>
      </c>
      <c r="H177" t="s">
        <v>20</v>
      </c>
      <c r="I177">
        <v>1</v>
      </c>
      <c r="J177">
        <v>0</v>
      </c>
      <c r="K177">
        <v>1</v>
      </c>
      <c r="O177">
        <f>ROUND(CP177,2)</f>
        <v>1136.08</v>
      </c>
      <c r="P177">
        <f>ROUND(CQ177*I177,2)</f>
        <v>0</v>
      </c>
      <c r="Q177">
        <f>ROUND(CR177*I177,2)</f>
        <v>0</v>
      </c>
      <c r="R177">
        <f>ROUND(CS177*I177,2)</f>
        <v>0</v>
      </c>
      <c r="S177">
        <f>ROUND(CT177*I177,2)</f>
        <v>1136.08</v>
      </c>
      <c r="T177">
        <f>ROUND(CU177*I177,2)</f>
        <v>0</v>
      </c>
      <c r="U177">
        <f>ROUND(CV177*I177,7)</f>
        <v>2.34</v>
      </c>
      <c r="V177">
        <f>ROUND(CW177*I177,7)</f>
        <v>0</v>
      </c>
      <c r="W177">
        <f>ROUND(CX177*I177,2)</f>
        <v>0</v>
      </c>
      <c r="X177">
        <f t="shared" si="122"/>
        <v>840.7</v>
      </c>
      <c r="Y177">
        <f t="shared" si="122"/>
        <v>408.99</v>
      </c>
      <c r="AA177">
        <v>50209403</v>
      </c>
      <c r="AB177">
        <f>ROUND((AC177+AD177+AF177),6)</f>
        <v>21.983000000000001</v>
      </c>
      <c r="AC177">
        <f>ROUND((ES177),6)</f>
        <v>0</v>
      </c>
      <c r="AD177">
        <f>ROUND(((((ET177*ROUND(1.3,7)))-((EU177*ROUND(1.3,7))))+AE177),6)</f>
        <v>0</v>
      </c>
      <c r="AE177">
        <f t="shared" si="123"/>
        <v>0</v>
      </c>
      <c r="AF177">
        <f t="shared" si="123"/>
        <v>21.983000000000001</v>
      </c>
      <c r="AG177">
        <f>ROUND((AP177),6)</f>
        <v>0</v>
      </c>
      <c r="AH177">
        <f t="shared" si="124"/>
        <v>2.3400000000000003</v>
      </c>
      <c r="AI177">
        <f t="shared" si="124"/>
        <v>0</v>
      </c>
      <c r="AJ177">
        <f>(AS177)</f>
        <v>0</v>
      </c>
      <c r="AK177">
        <v>16.91</v>
      </c>
      <c r="AL177">
        <v>0</v>
      </c>
      <c r="AM177">
        <v>0</v>
      </c>
      <c r="AN177">
        <v>0</v>
      </c>
      <c r="AO177">
        <v>16.91</v>
      </c>
      <c r="AP177">
        <v>0</v>
      </c>
      <c r="AQ177">
        <v>1.8</v>
      </c>
      <c r="AR177">
        <v>0</v>
      </c>
      <c r="AS177">
        <v>0</v>
      </c>
      <c r="AT177">
        <v>74</v>
      </c>
      <c r="AU177">
        <v>36</v>
      </c>
      <c r="AV177">
        <v>1</v>
      </c>
      <c r="AW177">
        <v>1</v>
      </c>
      <c r="AZ177">
        <v>1</v>
      </c>
      <c r="BA177">
        <v>51.68</v>
      </c>
      <c r="BB177">
        <v>1</v>
      </c>
      <c r="BC177">
        <v>1</v>
      </c>
      <c r="BD177" t="s">
        <v>3</v>
      </c>
      <c r="BE177" t="s">
        <v>3</v>
      </c>
      <c r="BF177" t="s">
        <v>3</v>
      </c>
      <c r="BG177" t="s">
        <v>3</v>
      </c>
      <c r="BH177">
        <v>0</v>
      </c>
      <c r="BI177">
        <v>4</v>
      </c>
      <c r="BJ177" t="s">
        <v>237</v>
      </c>
      <c r="BM177">
        <v>200001</v>
      </c>
      <c r="BN177">
        <v>0</v>
      </c>
      <c r="BO177" t="s">
        <v>3</v>
      </c>
      <c r="BP177">
        <v>0</v>
      </c>
      <c r="BQ177">
        <v>4</v>
      </c>
      <c r="BR177">
        <v>0</v>
      </c>
      <c r="BS177">
        <v>1</v>
      </c>
      <c r="BT177">
        <v>1</v>
      </c>
      <c r="BU177">
        <v>1</v>
      </c>
      <c r="BV177">
        <v>1</v>
      </c>
      <c r="BW177">
        <v>1</v>
      </c>
      <c r="BX177">
        <v>1</v>
      </c>
      <c r="BY177" t="s">
        <v>3</v>
      </c>
      <c r="BZ177">
        <v>74</v>
      </c>
      <c r="CA177">
        <v>36</v>
      </c>
      <c r="CB177" t="s">
        <v>3</v>
      </c>
      <c r="CE177">
        <v>0</v>
      </c>
      <c r="CF177">
        <v>0</v>
      </c>
      <c r="CG177">
        <v>0</v>
      </c>
      <c r="CM177">
        <v>0</v>
      </c>
      <c r="CN177" t="s">
        <v>367</v>
      </c>
      <c r="CO177">
        <v>0</v>
      </c>
      <c r="CP177">
        <f>(P177+Q177+S177)</f>
        <v>1136.08</v>
      </c>
      <c r="CQ177">
        <f>AC177*BC177</f>
        <v>0</v>
      </c>
      <c r="CR177">
        <f>((((ET177*ROUND(1.3,7)))*BB177-((EU177*ROUND(1.3,7)))*BS177)+AE177*BS177)</f>
        <v>0</v>
      </c>
      <c r="CS177">
        <f>AE177*BS177</f>
        <v>0</v>
      </c>
      <c r="CT177">
        <f>AF177*BA177</f>
        <v>1136.0814399999999</v>
      </c>
      <c r="CU177">
        <f t="shared" si="125"/>
        <v>0</v>
      </c>
      <c r="CV177">
        <f t="shared" si="125"/>
        <v>2.3400000000000003</v>
      </c>
      <c r="CW177">
        <f t="shared" si="125"/>
        <v>0</v>
      </c>
      <c r="CX177">
        <f t="shared" si="125"/>
        <v>0</v>
      </c>
      <c r="CY177">
        <f>(((S177+R177)*AT177)/100)</f>
        <v>840.69920000000002</v>
      </c>
      <c r="CZ177">
        <f>(((S177+R177)*AU177)/100)</f>
        <v>408.98879999999997</v>
      </c>
      <c r="DB177">
        <v>45</v>
      </c>
      <c r="DC177" t="s">
        <v>3</v>
      </c>
      <c r="DD177" t="s">
        <v>3</v>
      </c>
      <c r="DE177" t="s">
        <v>22</v>
      </c>
      <c r="DF177" t="s">
        <v>22</v>
      </c>
      <c r="DG177" t="s">
        <v>22</v>
      </c>
      <c r="DH177" t="s">
        <v>3</v>
      </c>
      <c r="DI177" t="s">
        <v>22</v>
      </c>
      <c r="DJ177" t="s">
        <v>22</v>
      </c>
      <c r="DK177" t="s">
        <v>3</v>
      </c>
      <c r="DL177" t="s">
        <v>3</v>
      </c>
      <c r="DM177" t="s">
        <v>3</v>
      </c>
      <c r="DN177">
        <v>0</v>
      </c>
      <c r="DO177">
        <v>0</v>
      </c>
      <c r="DP177">
        <v>1</v>
      </c>
      <c r="DQ177">
        <v>1</v>
      </c>
      <c r="DU177">
        <v>1013</v>
      </c>
      <c r="DV177" t="s">
        <v>20</v>
      </c>
      <c r="DW177" t="s">
        <v>20</v>
      </c>
      <c r="DX177">
        <v>1</v>
      </c>
      <c r="DZ177" t="s">
        <v>3</v>
      </c>
      <c r="EA177" t="s">
        <v>3</v>
      </c>
      <c r="EB177" t="s">
        <v>3</v>
      </c>
      <c r="EC177" t="s">
        <v>3</v>
      </c>
      <c r="EE177">
        <v>48237344</v>
      </c>
      <c r="EF177">
        <v>4</v>
      </c>
      <c r="EG177" t="s">
        <v>23</v>
      </c>
      <c r="EH177">
        <v>83</v>
      </c>
      <c r="EI177" t="s">
        <v>23</v>
      </c>
      <c r="EJ177">
        <v>4</v>
      </c>
      <c r="EK177">
        <v>200001</v>
      </c>
      <c r="EL177" t="s">
        <v>24</v>
      </c>
      <c r="EM177" t="s">
        <v>25</v>
      </c>
      <c r="EO177" t="s">
        <v>26</v>
      </c>
      <c r="EQ177">
        <v>0</v>
      </c>
      <c r="ER177">
        <v>16.91</v>
      </c>
      <c r="ES177">
        <v>0</v>
      </c>
      <c r="ET177">
        <v>0</v>
      </c>
      <c r="EU177">
        <v>0</v>
      </c>
      <c r="EV177">
        <v>16.91</v>
      </c>
      <c r="EW177">
        <v>1.8</v>
      </c>
      <c r="EX177">
        <v>0</v>
      </c>
      <c r="EY177">
        <v>0</v>
      </c>
      <c r="FQ177">
        <v>0</v>
      </c>
      <c r="FR177">
        <f>ROUND(IF(BI177=3,GM177,0),2)</f>
        <v>0</v>
      </c>
      <c r="FS177">
        <v>0</v>
      </c>
      <c r="FX177">
        <v>74</v>
      </c>
      <c r="FY177">
        <v>36</v>
      </c>
      <c r="GA177" t="s">
        <v>3</v>
      </c>
      <c r="GD177">
        <v>1</v>
      </c>
      <c r="GF177">
        <v>-87523568</v>
      </c>
      <c r="GG177">
        <v>2</v>
      </c>
      <c r="GH177">
        <v>1</v>
      </c>
      <c r="GI177">
        <v>4</v>
      </c>
      <c r="GJ177">
        <v>0</v>
      </c>
      <c r="GK177">
        <v>0</v>
      </c>
      <c r="GL177">
        <f>ROUND(IF(AND(BH177=3,BI177=3,FS177&lt;&gt;0),P177,0),2)</f>
        <v>0</v>
      </c>
      <c r="GM177">
        <f>ROUND(O177+X177+Y177,2)+GX177</f>
        <v>2385.77</v>
      </c>
      <c r="GN177">
        <f>IF(OR(BI177=0,BI177=1),GM177-GX177,0)</f>
        <v>0</v>
      </c>
      <c r="GO177">
        <f>IF(BI177=2,GM177-GX177,0)</f>
        <v>0</v>
      </c>
      <c r="GP177">
        <f>IF(BI177=4,GM177-GX177,0)</f>
        <v>2385.77</v>
      </c>
      <c r="GR177">
        <v>0</v>
      </c>
      <c r="GS177">
        <v>3</v>
      </c>
      <c r="GT177">
        <v>0</v>
      </c>
      <c r="GU177" t="s">
        <v>3</v>
      </c>
      <c r="GV177">
        <f>ROUND((GT177),6)</f>
        <v>0</v>
      </c>
      <c r="GW177">
        <v>1</v>
      </c>
      <c r="GX177">
        <f>ROUND(HC177*I177,2)</f>
        <v>0</v>
      </c>
      <c r="HA177">
        <v>0</v>
      </c>
      <c r="HB177">
        <v>0</v>
      </c>
      <c r="HC177">
        <f>GV177*GW177</f>
        <v>0</v>
      </c>
      <c r="HE177" t="s">
        <v>3</v>
      </c>
      <c r="HF177" t="s">
        <v>3</v>
      </c>
      <c r="HM177" t="s">
        <v>3</v>
      </c>
      <c r="HN177" t="s">
        <v>27</v>
      </c>
      <c r="HO177" t="s">
        <v>28</v>
      </c>
      <c r="HP177" t="s">
        <v>23</v>
      </c>
      <c r="HQ177" t="s">
        <v>23</v>
      </c>
      <c r="IK177">
        <v>0</v>
      </c>
    </row>
    <row r="178" spans="1:245" x14ac:dyDescent="0.2">
      <c r="A178">
        <v>17</v>
      </c>
      <c r="B178">
        <v>1</v>
      </c>
      <c r="C178">
        <f>ROW(SmtRes!A91)</f>
        <v>91</v>
      </c>
      <c r="D178">
        <f>ROW(EtalonRes!A91)</f>
        <v>91</v>
      </c>
      <c r="E178" t="s">
        <v>249</v>
      </c>
      <c r="F178" t="s">
        <v>153</v>
      </c>
      <c r="G178" t="s">
        <v>154</v>
      </c>
      <c r="H178" t="s">
        <v>20</v>
      </c>
      <c r="I178">
        <v>5</v>
      </c>
      <c r="J178">
        <v>0</v>
      </c>
      <c r="K178">
        <v>5</v>
      </c>
      <c r="O178">
        <f>ROUND(CP178,2)</f>
        <v>4303.1400000000003</v>
      </c>
      <c r="P178">
        <f>ROUND(CQ178*I178,2)</f>
        <v>0</v>
      </c>
      <c r="Q178">
        <f>ROUND(CR178*I178,2)</f>
        <v>0</v>
      </c>
      <c r="R178">
        <f>ROUND(CS178*I178,2)</f>
        <v>0</v>
      </c>
      <c r="S178">
        <f>ROUND(CT178*I178,2)</f>
        <v>4303.1400000000003</v>
      </c>
      <c r="T178">
        <f>ROUND(CU178*I178,2)</f>
        <v>0</v>
      </c>
      <c r="U178">
        <f>ROUND(CV178*I178,7)</f>
        <v>6.5</v>
      </c>
      <c r="V178">
        <f>ROUND(CW178*I178,7)</f>
        <v>0</v>
      </c>
      <c r="W178">
        <f>ROUND(CX178*I178,2)</f>
        <v>0</v>
      </c>
      <c r="X178">
        <f t="shared" si="122"/>
        <v>3184.32</v>
      </c>
      <c r="Y178">
        <f t="shared" si="122"/>
        <v>1549.13</v>
      </c>
      <c r="AA178">
        <v>50209403</v>
      </c>
      <c r="AB178">
        <f>ROUND((AC178+AD178+AF178),6)</f>
        <v>16.652999999999999</v>
      </c>
      <c r="AC178">
        <f>ROUND((ES178),6)</f>
        <v>0</v>
      </c>
      <c r="AD178">
        <f>ROUND(((((ET178*ROUND(1.3,7)))-((EU178*ROUND(1.3,7))))+AE178),6)</f>
        <v>0</v>
      </c>
      <c r="AE178">
        <f t="shared" si="123"/>
        <v>0</v>
      </c>
      <c r="AF178">
        <f t="shared" si="123"/>
        <v>16.652999999999999</v>
      </c>
      <c r="AG178">
        <f>ROUND((AP178),6)</f>
        <v>0</v>
      </c>
      <c r="AH178">
        <f t="shared" si="124"/>
        <v>1.3</v>
      </c>
      <c r="AI178">
        <f t="shared" si="124"/>
        <v>0</v>
      </c>
      <c r="AJ178">
        <f>(AS178)</f>
        <v>0</v>
      </c>
      <c r="AK178">
        <v>12.81</v>
      </c>
      <c r="AL178">
        <v>0</v>
      </c>
      <c r="AM178">
        <v>0</v>
      </c>
      <c r="AN178">
        <v>0</v>
      </c>
      <c r="AO178">
        <v>12.81</v>
      </c>
      <c r="AP178">
        <v>0</v>
      </c>
      <c r="AQ178">
        <v>1</v>
      </c>
      <c r="AR178">
        <v>0</v>
      </c>
      <c r="AS178">
        <v>0</v>
      </c>
      <c r="AT178">
        <v>74</v>
      </c>
      <c r="AU178">
        <v>36</v>
      </c>
      <c r="AV178">
        <v>1</v>
      </c>
      <c r="AW178">
        <v>1</v>
      </c>
      <c r="AZ178">
        <v>1</v>
      </c>
      <c r="BA178">
        <v>51.68</v>
      </c>
      <c r="BB178">
        <v>1</v>
      </c>
      <c r="BC178">
        <v>1</v>
      </c>
      <c r="BD178" t="s">
        <v>3</v>
      </c>
      <c r="BE178" t="s">
        <v>3</v>
      </c>
      <c r="BF178" t="s">
        <v>3</v>
      </c>
      <c r="BG178" t="s">
        <v>3</v>
      </c>
      <c r="BH178">
        <v>0</v>
      </c>
      <c r="BI178">
        <v>4</v>
      </c>
      <c r="BJ178" t="s">
        <v>155</v>
      </c>
      <c r="BM178">
        <v>200001</v>
      </c>
      <c r="BN178">
        <v>0</v>
      </c>
      <c r="BO178" t="s">
        <v>3</v>
      </c>
      <c r="BP178">
        <v>0</v>
      </c>
      <c r="BQ178">
        <v>4</v>
      </c>
      <c r="BR178">
        <v>0</v>
      </c>
      <c r="BS178">
        <v>1</v>
      </c>
      <c r="BT178">
        <v>1</v>
      </c>
      <c r="BU178">
        <v>1</v>
      </c>
      <c r="BV178">
        <v>1</v>
      </c>
      <c r="BW178">
        <v>1</v>
      </c>
      <c r="BX178">
        <v>1</v>
      </c>
      <c r="BY178" t="s">
        <v>3</v>
      </c>
      <c r="BZ178">
        <v>74</v>
      </c>
      <c r="CA178">
        <v>36</v>
      </c>
      <c r="CB178" t="s">
        <v>3</v>
      </c>
      <c r="CE178">
        <v>0</v>
      </c>
      <c r="CF178">
        <v>0</v>
      </c>
      <c r="CG178">
        <v>0</v>
      </c>
      <c r="CM178">
        <v>0</v>
      </c>
      <c r="CN178" t="s">
        <v>367</v>
      </c>
      <c r="CO178">
        <v>0</v>
      </c>
      <c r="CP178">
        <f>(P178+Q178+S178)</f>
        <v>4303.1400000000003</v>
      </c>
      <c r="CQ178">
        <f>AC178*BC178</f>
        <v>0</v>
      </c>
      <c r="CR178">
        <f>((((ET178*ROUND(1.3,7)))*BB178-((EU178*ROUND(1.3,7)))*BS178)+AE178*BS178)</f>
        <v>0</v>
      </c>
      <c r="CS178">
        <f>AE178*BS178</f>
        <v>0</v>
      </c>
      <c r="CT178">
        <f>AF178*BA178</f>
        <v>860.62703999999997</v>
      </c>
      <c r="CU178">
        <f t="shared" si="125"/>
        <v>0</v>
      </c>
      <c r="CV178">
        <f t="shared" si="125"/>
        <v>1.3</v>
      </c>
      <c r="CW178">
        <f t="shared" si="125"/>
        <v>0</v>
      </c>
      <c r="CX178">
        <f t="shared" si="125"/>
        <v>0</v>
      </c>
      <c r="CY178">
        <f>(((S178+R178)*AT178)/100)</f>
        <v>3184.3236000000006</v>
      </c>
      <c r="CZ178">
        <f>(((S178+R178)*AU178)/100)</f>
        <v>1549.1304</v>
      </c>
      <c r="DB178">
        <v>46</v>
      </c>
      <c r="DC178" t="s">
        <v>3</v>
      </c>
      <c r="DD178" t="s">
        <v>3</v>
      </c>
      <c r="DE178" t="s">
        <v>22</v>
      </c>
      <c r="DF178" t="s">
        <v>22</v>
      </c>
      <c r="DG178" t="s">
        <v>22</v>
      </c>
      <c r="DH178" t="s">
        <v>3</v>
      </c>
      <c r="DI178" t="s">
        <v>22</v>
      </c>
      <c r="DJ178" t="s">
        <v>22</v>
      </c>
      <c r="DK178" t="s">
        <v>3</v>
      </c>
      <c r="DL178" t="s">
        <v>3</v>
      </c>
      <c r="DM178" t="s">
        <v>3</v>
      </c>
      <c r="DN178">
        <v>0</v>
      </c>
      <c r="DO178">
        <v>0</v>
      </c>
      <c r="DP178">
        <v>1</v>
      </c>
      <c r="DQ178">
        <v>1</v>
      </c>
      <c r="DU178">
        <v>1013</v>
      </c>
      <c r="DV178" t="s">
        <v>20</v>
      </c>
      <c r="DW178" t="s">
        <v>20</v>
      </c>
      <c r="DX178">
        <v>1</v>
      </c>
      <c r="DZ178" t="s">
        <v>3</v>
      </c>
      <c r="EA178" t="s">
        <v>3</v>
      </c>
      <c r="EB178" t="s">
        <v>3</v>
      </c>
      <c r="EC178" t="s">
        <v>3</v>
      </c>
      <c r="EE178">
        <v>48237344</v>
      </c>
      <c r="EF178">
        <v>4</v>
      </c>
      <c r="EG178" t="s">
        <v>23</v>
      </c>
      <c r="EH178">
        <v>83</v>
      </c>
      <c r="EI178" t="s">
        <v>23</v>
      </c>
      <c r="EJ178">
        <v>4</v>
      </c>
      <c r="EK178">
        <v>200001</v>
      </c>
      <c r="EL178" t="s">
        <v>24</v>
      </c>
      <c r="EM178" t="s">
        <v>25</v>
      </c>
      <c r="EO178" t="s">
        <v>26</v>
      </c>
      <c r="EQ178">
        <v>0</v>
      </c>
      <c r="ER178">
        <v>12.81</v>
      </c>
      <c r="ES178">
        <v>0</v>
      </c>
      <c r="ET178">
        <v>0</v>
      </c>
      <c r="EU178">
        <v>0</v>
      </c>
      <c r="EV178">
        <v>12.81</v>
      </c>
      <c r="EW178">
        <v>1</v>
      </c>
      <c r="EX178">
        <v>0</v>
      </c>
      <c r="EY178">
        <v>0</v>
      </c>
      <c r="FQ178">
        <v>0</v>
      </c>
      <c r="FR178">
        <f>ROUND(IF(BI178=3,GM178,0),2)</f>
        <v>0</v>
      </c>
      <c r="FS178">
        <v>0</v>
      </c>
      <c r="FX178">
        <v>74</v>
      </c>
      <c r="FY178">
        <v>36</v>
      </c>
      <c r="GA178" t="s">
        <v>3</v>
      </c>
      <c r="GD178">
        <v>1</v>
      </c>
      <c r="GF178">
        <v>-845665324</v>
      </c>
      <c r="GG178">
        <v>2</v>
      </c>
      <c r="GH178">
        <v>1</v>
      </c>
      <c r="GI178">
        <v>4</v>
      </c>
      <c r="GJ178">
        <v>0</v>
      </c>
      <c r="GK178">
        <v>0</v>
      </c>
      <c r="GL178">
        <f>ROUND(IF(AND(BH178=3,BI178=3,FS178&lt;&gt;0),P178,0),2)</f>
        <v>0</v>
      </c>
      <c r="GM178">
        <f>ROUND(O178+X178+Y178,2)+GX178</f>
        <v>9036.59</v>
      </c>
      <c r="GN178">
        <f>IF(OR(BI178=0,BI178=1),GM178-GX178,0)</f>
        <v>0</v>
      </c>
      <c r="GO178">
        <f>IF(BI178=2,GM178-GX178,0)</f>
        <v>0</v>
      </c>
      <c r="GP178">
        <f>IF(BI178=4,GM178-GX178,0)</f>
        <v>9036.59</v>
      </c>
      <c r="GR178">
        <v>0</v>
      </c>
      <c r="GS178">
        <v>3</v>
      </c>
      <c r="GT178">
        <v>0</v>
      </c>
      <c r="GU178" t="s">
        <v>3</v>
      </c>
      <c r="GV178">
        <f>ROUND((GT178),6)</f>
        <v>0</v>
      </c>
      <c r="GW178">
        <v>1</v>
      </c>
      <c r="GX178">
        <f>ROUND(HC178*I178,2)</f>
        <v>0</v>
      </c>
      <c r="HA178">
        <v>0</v>
      </c>
      <c r="HB178">
        <v>0</v>
      </c>
      <c r="HC178">
        <f>GV178*GW178</f>
        <v>0</v>
      </c>
      <c r="HE178" t="s">
        <v>3</v>
      </c>
      <c r="HF178" t="s">
        <v>3</v>
      </c>
      <c r="HM178" t="s">
        <v>3</v>
      </c>
      <c r="HN178" t="s">
        <v>27</v>
      </c>
      <c r="HO178" t="s">
        <v>28</v>
      </c>
      <c r="HP178" t="s">
        <v>23</v>
      </c>
      <c r="HQ178" t="s">
        <v>23</v>
      </c>
      <c r="IK178">
        <v>0</v>
      </c>
    </row>
    <row r="179" spans="1:245" x14ac:dyDescent="0.2">
      <c r="A179">
        <v>17</v>
      </c>
      <c r="B179">
        <v>1</v>
      </c>
      <c r="C179">
        <f>ROW(SmtRes!A93)</f>
        <v>93</v>
      </c>
      <c r="D179">
        <f>ROW(EtalonRes!A93)</f>
        <v>93</v>
      </c>
      <c r="E179" t="s">
        <v>250</v>
      </c>
      <c r="F179" t="s">
        <v>99</v>
      </c>
      <c r="G179" t="s">
        <v>100</v>
      </c>
      <c r="H179" t="s">
        <v>101</v>
      </c>
      <c r="I179">
        <v>15</v>
      </c>
      <c r="J179">
        <v>0</v>
      </c>
      <c r="K179">
        <v>15</v>
      </c>
      <c r="O179">
        <f>ROUND(CP179,2)</f>
        <v>1037.99</v>
      </c>
      <c r="P179">
        <f>ROUND(CQ179*I179,2)</f>
        <v>0</v>
      </c>
      <c r="Q179">
        <f>ROUND(CR179*I179,2)</f>
        <v>0</v>
      </c>
      <c r="R179">
        <f>ROUND(CS179*I179,2)</f>
        <v>0</v>
      </c>
      <c r="S179">
        <f>ROUND(CT179*I179,2)</f>
        <v>1037.99</v>
      </c>
      <c r="T179">
        <f>ROUND(CU179*I179,2)</f>
        <v>0</v>
      </c>
      <c r="U179">
        <f>ROUND(CV179*I179,7)</f>
        <v>1.56</v>
      </c>
      <c r="V179">
        <f>ROUND(CW179*I179,7)</f>
        <v>0</v>
      </c>
      <c r="W179">
        <f>ROUND(CX179*I179,2)</f>
        <v>0</v>
      </c>
      <c r="X179">
        <f t="shared" si="122"/>
        <v>768.11</v>
      </c>
      <c r="Y179">
        <f t="shared" si="122"/>
        <v>373.68</v>
      </c>
      <c r="AA179">
        <v>50209403</v>
      </c>
      <c r="AB179">
        <f>ROUND((AC179+AD179+AF179),6)</f>
        <v>1.339</v>
      </c>
      <c r="AC179">
        <f>ROUND((ES179),6)</f>
        <v>0</v>
      </c>
      <c r="AD179">
        <f>ROUND(((((ET179*ROUND(1.3,7)))-((EU179*ROUND(1.3,7))))+AE179),6)</f>
        <v>0</v>
      </c>
      <c r="AE179">
        <f t="shared" si="123"/>
        <v>0</v>
      </c>
      <c r="AF179">
        <f t="shared" si="123"/>
        <v>1.339</v>
      </c>
      <c r="AG179">
        <f>ROUND((AP179),6)</f>
        <v>0</v>
      </c>
      <c r="AH179">
        <f t="shared" si="124"/>
        <v>0.10400000000000001</v>
      </c>
      <c r="AI179">
        <f t="shared" si="124"/>
        <v>0</v>
      </c>
      <c r="AJ179">
        <f>(AS179)</f>
        <v>0</v>
      </c>
      <c r="AK179">
        <v>1.03</v>
      </c>
      <c r="AL179">
        <v>0</v>
      </c>
      <c r="AM179">
        <v>0</v>
      </c>
      <c r="AN179">
        <v>0</v>
      </c>
      <c r="AO179">
        <v>1.03</v>
      </c>
      <c r="AP179">
        <v>0</v>
      </c>
      <c r="AQ179">
        <v>0.08</v>
      </c>
      <c r="AR179">
        <v>0</v>
      </c>
      <c r="AS179">
        <v>0</v>
      </c>
      <c r="AT179">
        <v>74</v>
      </c>
      <c r="AU179">
        <v>36</v>
      </c>
      <c r="AV179">
        <v>1</v>
      </c>
      <c r="AW179">
        <v>1</v>
      </c>
      <c r="AZ179">
        <v>1</v>
      </c>
      <c r="BA179">
        <v>51.68</v>
      </c>
      <c r="BB179">
        <v>1</v>
      </c>
      <c r="BC179">
        <v>1</v>
      </c>
      <c r="BD179" t="s">
        <v>3</v>
      </c>
      <c r="BE179" t="s">
        <v>3</v>
      </c>
      <c r="BF179" t="s">
        <v>3</v>
      </c>
      <c r="BG179" t="s">
        <v>3</v>
      </c>
      <c r="BH179">
        <v>0</v>
      </c>
      <c r="BI179">
        <v>4</v>
      </c>
      <c r="BJ179" t="s">
        <v>102</v>
      </c>
      <c r="BM179">
        <v>200001</v>
      </c>
      <c r="BN179">
        <v>0</v>
      </c>
      <c r="BO179" t="s">
        <v>3</v>
      </c>
      <c r="BP179">
        <v>0</v>
      </c>
      <c r="BQ179">
        <v>4</v>
      </c>
      <c r="BR179">
        <v>0</v>
      </c>
      <c r="BS179">
        <v>1</v>
      </c>
      <c r="BT179">
        <v>1</v>
      </c>
      <c r="BU179">
        <v>1</v>
      </c>
      <c r="BV179">
        <v>1</v>
      </c>
      <c r="BW179">
        <v>1</v>
      </c>
      <c r="BX179">
        <v>1</v>
      </c>
      <c r="BY179" t="s">
        <v>3</v>
      </c>
      <c r="BZ179">
        <v>74</v>
      </c>
      <c r="CA179">
        <v>36</v>
      </c>
      <c r="CB179" t="s">
        <v>3</v>
      </c>
      <c r="CE179">
        <v>0</v>
      </c>
      <c r="CF179">
        <v>0</v>
      </c>
      <c r="CG179">
        <v>0</v>
      </c>
      <c r="CM179">
        <v>0</v>
      </c>
      <c r="CN179" t="s">
        <v>367</v>
      </c>
      <c r="CO179">
        <v>0</v>
      </c>
      <c r="CP179">
        <f>(P179+Q179+S179)</f>
        <v>1037.99</v>
      </c>
      <c r="CQ179">
        <f>AC179*BC179</f>
        <v>0</v>
      </c>
      <c r="CR179">
        <f>((((ET179*ROUND(1.3,7)))*BB179-((EU179*ROUND(1.3,7)))*BS179)+AE179*BS179)</f>
        <v>0</v>
      </c>
      <c r="CS179">
        <f>AE179*BS179</f>
        <v>0</v>
      </c>
      <c r="CT179">
        <f>AF179*BA179</f>
        <v>69.199519999999993</v>
      </c>
      <c r="CU179">
        <f t="shared" si="125"/>
        <v>0</v>
      </c>
      <c r="CV179">
        <f t="shared" si="125"/>
        <v>0.10400000000000001</v>
      </c>
      <c r="CW179">
        <f t="shared" si="125"/>
        <v>0</v>
      </c>
      <c r="CX179">
        <f t="shared" si="125"/>
        <v>0</v>
      </c>
      <c r="CY179">
        <f>(((S179+R179)*AT179)/100)</f>
        <v>768.11259999999993</v>
      </c>
      <c r="CZ179">
        <f>(((S179+R179)*AU179)/100)</f>
        <v>373.6764</v>
      </c>
      <c r="DB179">
        <v>47</v>
      </c>
      <c r="DC179" t="s">
        <v>3</v>
      </c>
      <c r="DD179" t="s">
        <v>3</v>
      </c>
      <c r="DE179" t="s">
        <v>22</v>
      </c>
      <c r="DF179" t="s">
        <v>22</v>
      </c>
      <c r="DG179" t="s">
        <v>22</v>
      </c>
      <c r="DH179" t="s">
        <v>3</v>
      </c>
      <c r="DI179" t="s">
        <v>22</v>
      </c>
      <c r="DJ179" t="s">
        <v>22</v>
      </c>
      <c r="DK179" t="s">
        <v>3</v>
      </c>
      <c r="DL179" t="s">
        <v>3</v>
      </c>
      <c r="DM179" t="s">
        <v>3</v>
      </c>
      <c r="DN179">
        <v>0</v>
      </c>
      <c r="DO179">
        <v>0</v>
      </c>
      <c r="DP179">
        <v>1</v>
      </c>
      <c r="DQ179">
        <v>1</v>
      </c>
      <c r="DU179">
        <v>1013</v>
      </c>
      <c r="DV179" t="s">
        <v>101</v>
      </c>
      <c r="DW179" t="s">
        <v>101</v>
      </c>
      <c r="DX179">
        <v>1</v>
      </c>
      <c r="DZ179" t="s">
        <v>3</v>
      </c>
      <c r="EA179" t="s">
        <v>3</v>
      </c>
      <c r="EB179" t="s">
        <v>3</v>
      </c>
      <c r="EC179" t="s">
        <v>3</v>
      </c>
      <c r="EE179">
        <v>48237344</v>
      </c>
      <c r="EF179">
        <v>4</v>
      </c>
      <c r="EG179" t="s">
        <v>23</v>
      </c>
      <c r="EH179">
        <v>83</v>
      </c>
      <c r="EI179" t="s">
        <v>23</v>
      </c>
      <c r="EJ179">
        <v>4</v>
      </c>
      <c r="EK179">
        <v>200001</v>
      </c>
      <c r="EL179" t="s">
        <v>24</v>
      </c>
      <c r="EM179" t="s">
        <v>25</v>
      </c>
      <c r="EO179" t="s">
        <v>26</v>
      </c>
      <c r="EQ179">
        <v>0</v>
      </c>
      <c r="ER179">
        <v>1.03</v>
      </c>
      <c r="ES179">
        <v>0</v>
      </c>
      <c r="ET179">
        <v>0</v>
      </c>
      <c r="EU179">
        <v>0</v>
      </c>
      <c r="EV179">
        <v>1.03</v>
      </c>
      <c r="EW179">
        <v>0.08</v>
      </c>
      <c r="EX179">
        <v>0</v>
      </c>
      <c r="EY179">
        <v>0</v>
      </c>
      <c r="FQ179">
        <v>0</v>
      </c>
      <c r="FR179">
        <f>ROUND(IF(BI179=3,GM179,0),2)</f>
        <v>0</v>
      </c>
      <c r="FS179">
        <v>0</v>
      </c>
      <c r="FX179">
        <v>74</v>
      </c>
      <c r="FY179">
        <v>36</v>
      </c>
      <c r="GA179" t="s">
        <v>3</v>
      </c>
      <c r="GD179">
        <v>1</v>
      </c>
      <c r="GF179">
        <v>-1012154897</v>
      </c>
      <c r="GG179">
        <v>2</v>
      </c>
      <c r="GH179">
        <v>1</v>
      </c>
      <c r="GI179">
        <v>4</v>
      </c>
      <c r="GJ179">
        <v>0</v>
      </c>
      <c r="GK179">
        <v>0</v>
      </c>
      <c r="GL179">
        <f>ROUND(IF(AND(BH179=3,BI179=3,FS179&lt;&gt;0),P179,0),2)</f>
        <v>0</v>
      </c>
      <c r="GM179">
        <f>ROUND(O179+X179+Y179,2)+GX179</f>
        <v>2179.7800000000002</v>
      </c>
      <c r="GN179">
        <f>IF(OR(BI179=0,BI179=1),GM179-GX179,0)</f>
        <v>0</v>
      </c>
      <c r="GO179">
        <f>IF(BI179=2,GM179-GX179,0)</f>
        <v>0</v>
      </c>
      <c r="GP179">
        <f>IF(BI179=4,GM179-GX179,0)</f>
        <v>2179.7800000000002</v>
      </c>
      <c r="GR179">
        <v>0</v>
      </c>
      <c r="GS179">
        <v>3</v>
      </c>
      <c r="GT179">
        <v>0</v>
      </c>
      <c r="GU179" t="s">
        <v>3</v>
      </c>
      <c r="GV179">
        <f>ROUND((GT179),6)</f>
        <v>0</v>
      </c>
      <c r="GW179">
        <v>1</v>
      </c>
      <c r="GX179">
        <f>ROUND(HC179*I179,2)</f>
        <v>0</v>
      </c>
      <c r="HA179">
        <v>0</v>
      </c>
      <c r="HB179">
        <v>0</v>
      </c>
      <c r="HC179">
        <f>GV179*GW179</f>
        <v>0</v>
      </c>
      <c r="HE179" t="s">
        <v>3</v>
      </c>
      <c r="HF179" t="s">
        <v>3</v>
      </c>
      <c r="HM179" t="s">
        <v>3</v>
      </c>
      <c r="HN179" t="s">
        <v>27</v>
      </c>
      <c r="HO179" t="s">
        <v>28</v>
      </c>
      <c r="HP179" t="s">
        <v>23</v>
      </c>
      <c r="HQ179" t="s">
        <v>23</v>
      </c>
      <c r="IK179">
        <v>0</v>
      </c>
    </row>
    <row r="180" spans="1:245" x14ac:dyDescent="0.2">
      <c r="A180">
        <v>17</v>
      </c>
      <c r="B180">
        <v>1</v>
      </c>
      <c r="C180">
        <f>ROW(SmtRes!A95)</f>
        <v>95</v>
      </c>
      <c r="D180">
        <f>ROW(EtalonRes!A95)</f>
        <v>95</v>
      </c>
      <c r="E180" t="s">
        <v>251</v>
      </c>
      <c r="F180" t="s">
        <v>39</v>
      </c>
      <c r="G180" t="s">
        <v>40</v>
      </c>
      <c r="H180" t="s">
        <v>41</v>
      </c>
      <c r="I180">
        <v>0.12</v>
      </c>
      <c r="J180">
        <v>0</v>
      </c>
      <c r="K180">
        <v>0.12</v>
      </c>
      <c r="O180">
        <f>ROUND(CP180,2)</f>
        <v>1337.9</v>
      </c>
      <c r="P180">
        <f>ROUND(CQ180*I180,2)</f>
        <v>0</v>
      </c>
      <c r="Q180">
        <f>ROUND(CR180*I180,2)</f>
        <v>0</v>
      </c>
      <c r="R180">
        <f>ROUND(CS180*I180,2)</f>
        <v>0</v>
      </c>
      <c r="S180">
        <f>ROUND(CT180*I180,2)</f>
        <v>1337.9</v>
      </c>
      <c r="T180">
        <f>ROUND(CU180*I180,2)</f>
        <v>0</v>
      </c>
      <c r="U180">
        <f>ROUND(CV180*I180,7)</f>
        <v>2.02176</v>
      </c>
      <c r="V180">
        <f>ROUND(CW180*I180,7)</f>
        <v>0</v>
      </c>
      <c r="W180">
        <f>ROUND(CX180*I180,2)</f>
        <v>0</v>
      </c>
      <c r="X180">
        <f t="shared" si="122"/>
        <v>990.05</v>
      </c>
      <c r="Y180">
        <f t="shared" si="122"/>
        <v>481.64</v>
      </c>
      <c r="AA180">
        <v>50209403</v>
      </c>
      <c r="AB180">
        <f>ROUND((AC180+AD180+AF180),6)</f>
        <v>215.73500000000001</v>
      </c>
      <c r="AC180">
        <f>ROUND((ES180),6)</f>
        <v>0</v>
      </c>
      <c r="AD180">
        <f>ROUND(((((ET180*ROUND(1.3,7)))-((EU180*ROUND(1.3,7))))+AE180),6)</f>
        <v>0</v>
      </c>
      <c r="AE180">
        <f t="shared" si="123"/>
        <v>0</v>
      </c>
      <c r="AF180">
        <f t="shared" si="123"/>
        <v>215.73500000000001</v>
      </c>
      <c r="AG180">
        <f>ROUND((AP180),6)</f>
        <v>0</v>
      </c>
      <c r="AH180">
        <f t="shared" si="124"/>
        <v>16.848000000000003</v>
      </c>
      <c r="AI180">
        <f t="shared" si="124"/>
        <v>0</v>
      </c>
      <c r="AJ180">
        <f>(AS180)</f>
        <v>0</v>
      </c>
      <c r="AK180">
        <v>165.95</v>
      </c>
      <c r="AL180">
        <v>0</v>
      </c>
      <c r="AM180">
        <v>0</v>
      </c>
      <c r="AN180">
        <v>0</v>
      </c>
      <c r="AO180">
        <v>165.95</v>
      </c>
      <c r="AP180">
        <v>0</v>
      </c>
      <c r="AQ180">
        <v>12.96</v>
      </c>
      <c r="AR180">
        <v>0</v>
      </c>
      <c r="AS180">
        <v>0</v>
      </c>
      <c r="AT180">
        <v>74</v>
      </c>
      <c r="AU180">
        <v>36</v>
      </c>
      <c r="AV180">
        <v>1</v>
      </c>
      <c r="AW180">
        <v>1</v>
      </c>
      <c r="AZ180">
        <v>1</v>
      </c>
      <c r="BA180">
        <v>51.68</v>
      </c>
      <c r="BB180">
        <v>1</v>
      </c>
      <c r="BC180">
        <v>1</v>
      </c>
      <c r="BD180" t="s">
        <v>3</v>
      </c>
      <c r="BE180" t="s">
        <v>3</v>
      </c>
      <c r="BF180" t="s">
        <v>3</v>
      </c>
      <c r="BG180" t="s">
        <v>3</v>
      </c>
      <c r="BH180">
        <v>0</v>
      </c>
      <c r="BI180">
        <v>4</v>
      </c>
      <c r="BJ180" t="s">
        <v>42</v>
      </c>
      <c r="BM180">
        <v>200001</v>
      </c>
      <c r="BN180">
        <v>0</v>
      </c>
      <c r="BO180" t="s">
        <v>3</v>
      </c>
      <c r="BP180">
        <v>0</v>
      </c>
      <c r="BQ180">
        <v>4</v>
      </c>
      <c r="BR180">
        <v>0</v>
      </c>
      <c r="BS180">
        <v>1</v>
      </c>
      <c r="BT180">
        <v>1</v>
      </c>
      <c r="BU180">
        <v>1</v>
      </c>
      <c r="BV180">
        <v>1</v>
      </c>
      <c r="BW180">
        <v>1</v>
      </c>
      <c r="BX180">
        <v>1</v>
      </c>
      <c r="BY180" t="s">
        <v>3</v>
      </c>
      <c r="BZ180">
        <v>74</v>
      </c>
      <c r="CA180">
        <v>36</v>
      </c>
      <c r="CB180" t="s">
        <v>3</v>
      </c>
      <c r="CE180">
        <v>0</v>
      </c>
      <c r="CF180">
        <v>0</v>
      </c>
      <c r="CG180">
        <v>0</v>
      </c>
      <c r="CM180">
        <v>0</v>
      </c>
      <c r="CN180" t="s">
        <v>367</v>
      </c>
      <c r="CO180">
        <v>0</v>
      </c>
      <c r="CP180">
        <f>(P180+Q180+S180)</f>
        <v>1337.9</v>
      </c>
      <c r="CQ180">
        <f>AC180*BC180</f>
        <v>0</v>
      </c>
      <c r="CR180">
        <f>((((ET180*ROUND(1.3,7)))*BB180-((EU180*ROUND(1.3,7)))*BS180)+AE180*BS180)</f>
        <v>0</v>
      </c>
      <c r="CS180">
        <f>AE180*BS180</f>
        <v>0</v>
      </c>
      <c r="CT180">
        <f>AF180*BA180</f>
        <v>11149.184800000001</v>
      </c>
      <c r="CU180">
        <f t="shared" si="125"/>
        <v>0</v>
      </c>
      <c r="CV180">
        <f t="shared" si="125"/>
        <v>16.848000000000003</v>
      </c>
      <c r="CW180">
        <f t="shared" si="125"/>
        <v>0</v>
      </c>
      <c r="CX180">
        <f t="shared" si="125"/>
        <v>0</v>
      </c>
      <c r="CY180">
        <f>(((S180+R180)*AT180)/100)</f>
        <v>990.04600000000005</v>
      </c>
      <c r="CZ180">
        <f>(((S180+R180)*AU180)/100)</f>
        <v>481.64400000000001</v>
      </c>
      <c r="DB180">
        <v>48</v>
      </c>
      <c r="DC180" t="s">
        <v>3</v>
      </c>
      <c r="DD180" t="s">
        <v>3</v>
      </c>
      <c r="DE180" t="s">
        <v>22</v>
      </c>
      <c r="DF180" t="s">
        <v>22</v>
      </c>
      <c r="DG180" t="s">
        <v>22</v>
      </c>
      <c r="DH180" t="s">
        <v>3</v>
      </c>
      <c r="DI180" t="s">
        <v>22</v>
      </c>
      <c r="DJ180" t="s">
        <v>22</v>
      </c>
      <c r="DK180" t="s">
        <v>3</v>
      </c>
      <c r="DL180" t="s">
        <v>3</v>
      </c>
      <c r="DM180" t="s">
        <v>3</v>
      </c>
      <c r="DN180">
        <v>0</v>
      </c>
      <c r="DO180">
        <v>0</v>
      </c>
      <c r="DP180">
        <v>1</v>
      </c>
      <c r="DQ180">
        <v>1</v>
      </c>
      <c r="DU180">
        <v>1013</v>
      </c>
      <c r="DV180" t="s">
        <v>41</v>
      </c>
      <c r="DW180" t="s">
        <v>41</v>
      </c>
      <c r="DX180">
        <v>1</v>
      </c>
      <c r="DZ180" t="s">
        <v>3</v>
      </c>
      <c r="EA180" t="s">
        <v>3</v>
      </c>
      <c r="EB180" t="s">
        <v>3</v>
      </c>
      <c r="EC180" t="s">
        <v>3</v>
      </c>
      <c r="EE180">
        <v>48237344</v>
      </c>
      <c r="EF180">
        <v>4</v>
      </c>
      <c r="EG180" t="s">
        <v>23</v>
      </c>
      <c r="EH180">
        <v>83</v>
      </c>
      <c r="EI180" t="s">
        <v>23</v>
      </c>
      <c r="EJ180">
        <v>4</v>
      </c>
      <c r="EK180">
        <v>200001</v>
      </c>
      <c r="EL180" t="s">
        <v>24</v>
      </c>
      <c r="EM180" t="s">
        <v>25</v>
      </c>
      <c r="EO180" t="s">
        <v>26</v>
      </c>
      <c r="EQ180">
        <v>0</v>
      </c>
      <c r="ER180">
        <v>165.95</v>
      </c>
      <c r="ES180">
        <v>0</v>
      </c>
      <c r="ET180">
        <v>0</v>
      </c>
      <c r="EU180">
        <v>0</v>
      </c>
      <c r="EV180">
        <v>165.95</v>
      </c>
      <c r="EW180">
        <v>12.96</v>
      </c>
      <c r="EX180">
        <v>0</v>
      </c>
      <c r="EY180">
        <v>0</v>
      </c>
      <c r="FQ180">
        <v>0</v>
      </c>
      <c r="FR180">
        <f>ROUND(IF(BI180=3,GM180,0),2)</f>
        <v>0</v>
      </c>
      <c r="FS180">
        <v>0</v>
      </c>
      <c r="FX180">
        <v>74</v>
      </c>
      <c r="FY180">
        <v>36</v>
      </c>
      <c r="GA180" t="s">
        <v>3</v>
      </c>
      <c r="GD180">
        <v>1</v>
      </c>
      <c r="GF180">
        <v>2026759379</v>
      </c>
      <c r="GG180">
        <v>2</v>
      </c>
      <c r="GH180">
        <v>1</v>
      </c>
      <c r="GI180">
        <v>4</v>
      </c>
      <c r="GJ180">
        <v>0</v>
      </c>
      <c r="GK180">
        <v>0</v>
      </c>
      <c r="GL180">
        <f>ROUND(IF(AND(BH180=3,BI180=3,FS180&lt;&gt;0),P180,0),2)</f>
        <v>0</v>
      </c>
      <c r="GM180">
        <f>ROUND(O180+X180+Y180,2)+GX180</f>
        <v>2809.59</v>
      </c>
      <c r="GN180">
        <f>IF(OR(BI180=0,BI180=1),GM180-GX180,0)</f>
        <v>0</v>
      </c>
      <c r="GO180">
        <f>IF(BI180=2,GM180-GX180,0)</f>
        <v>0</v>
      </c>
      <c r="GP180">
        <f>IF(BI180=4,GM180-GX180,0)</f>
        <v>2809.59</v>
      </c>
      <c r="GR180">
        <v>0</v>
      </c>
      <c r="GS180">
        <v>3</v>
      </c>
      <c r="GT180">
        <v>0</v>
      </c>
      <c r="GU180" t="s">
        <v>3</v>
      </c>
      <c r="GV180">
        <f>ROUND((GT180),6)</f>
        <v>0</v>
      </c>
      <c r="GW180">
        <v>1</v>
      </c>
      <c r="GX180">
        <f>ROUND(HC180*I180,2)</f>
        <v>0</v>
      </c>
      <c r="HA180">
        <v>0</v>
      </c>
      <c r="HB180">
        <v>0</v>
      </c>
      <c r="HC180">
        <f>GV180*GW180</f>
        <v>0</v>
      </c>
      <c r="HE180" t="s">
        <v>3</v>
      </c>
      <c r="HF180" t="s">
        <v>3</v>
      </c>
      <c r="HM180" t="s">
        <v>3</v>
      </c>
      <c r="HN180" t="s">
        <v>27</v>
      </c>
      <c r="HO180" t="s">
        <v>28</v>
      </c>
      <c r="HP180" t="s">
        <v>23</v>
      </c>
      <c r="HQ180" t="s">
        <v>23</v>
      </c>
      <c r="IK180">
        <v>0</v>
      </c>
    </row>
    <row r="182" spans="1:245" x14ac:dyDescent="0.2">
      <c r="A182" s="2">
        <v>51</v>
      </c>
      <c r="B182" s="2">
        <f>B172</f>
        <v>1</v>
      </c>
      <c r="C182" s="2">
        <f>A172</f>
        <v>4</v>
      </c>
      <c r="D182" s="2">
        <f>ROW(A172)</f>
        <v>172</v>
      </c>
      <c r="E182" s="2"/>
      <c r="F182" s="2" t="str">
        <f>IF(F172&lt;&gt;"",F172,"")</f>
        <v>Новый раздел</v>
      </c>
      <c r="G182" s="2" t="str">
        <f>IF(G172&lt;&gt;"",G172,"")</f>
        <v>Раздел: Пусконаладочные работы "вхолостую"  шкафа ЩС</v>
      </c>
      <c r="H182" s="2">
        <v>0</v>
      </c>
      <c r="I182" s="2"/>
      <c r="J182" s="2"/>
      <c r="K182" s="2"/>
      <c r="L182" s="2"/>
      <c r="M182" s="2"/>
      <c r="N182" s="2"/>
      <c r="O182" s="2">
        <f t="shared" ref="O182:T182" si="126">ROUND(AB182,2)</f>
        <v>13557.33</v>
      </c>
      <c r="P182" s="2">
        <f t="shared" si="126"/>
        <v>0</v>
      </c>
      <c r="Q182" s="2">
        <f t="shared" si="126"/>
        <v>0</v>
      </c>
      <c r="R182" s="2">
        <f t="shared" si="126"/>
        <v>0</v>
      </c>
      <c r="S182" s="2">
        <f t="shared" si="126"/>
        <v>13557.33</v>
      </c>
      <c r="T182" s="2">
        <f t="shared" si="126"/>
        <v>0</v>
      </c>
      <c r="U182" s="2">
        <f>AH182</f>
        <v>24.251760000000001</v>
      </c>
      <c r="V182" s="2">
        <f>AI182</f>
        <v>0</v>
      </c>
      <c r="W182" s="2">
        <f>ROUND(AJ182,2)</f>
        <v>0</v>
      </c>
      <c r="X182" s="2">
        <f>ROUND(AK182,2)</f>
        <v>10032.42</v>
      </c>
      <c r="Y182" s="2">
        <f>ROUND(AL182,2)</f>
        <v>4880.6400000000003</v>
      </c>
      <c r="Z182" s="2"/>
      <c r="AA182" s="2"/>
      <c r="AB182" s="2">
        <f>ROUND(SUMIF(AA176:AA180,"=50209403",O176:O180),2)</f>
        <v>13557.33</v>
      </c>
      <c r="AC182" s="2">
        <f>ROUND(SUMIF(AA176:AA180,"=50209403",P176:P180),2)</f>
        <v>0</v>
      </c>
      <c r="AD182" s="2">
        <f>ROUND(SUMIF(AA176:AA180,"=50209403",Q176:Q180),2)</f>
        <v>0</v>
      </c>
      <c r="AE182" s="2">
        <f>ROUND(SUMIF(AA176:AA180,"=50209403",R176:R180),2)</f>
        <v>0</v>
      </c>
      <c r="AF182" s="2">
        <f>ROUND(SUMIF(AA176:AA180,"=50209403",S176:S180),2)</f>
        <v>13557.33</v>
      </c>
      <c r="AG182" s="2">
        <f>ROUND(SUMIF(AA176:AA180,"=50209403",T176:T180),2)</f>
        <v>0</v>
      </c>
      <c r="AH182" s="2">
        <f>SUMIF(AA176:AA180,"=50209403",U176:U180)</f>
        <v>24.251760000000001</v>
      </c>
      <c r="AI182" s="2">
        <f>SUMIF(AA176:AA180,"=50209403",V176:V180)</f>
        <v>0</v>
      </c>
      <c r="AJ182" s="2">
        <f>ROUND(SUMIF(AA176:AA180,"=50209403",W176:W180),2)</f>
        <v>0</v>
      </c>
      <c r="AK182" s="2">
        <f>ROUND(SUMIF(AA176:AA180,"=50209403",X176:X180),2)</f>
        <v>10032.42</v>
      </c>
      <c r="AL182" s="2">
        <f>ROUND(SUMIF(AA176:AA180,"=50209403",Y176:Y180),2)</f>
        <v>4880.6400000000003</v>
      </c>
      <c r="AM182" s="2"/>
      <c r="AN182" s="2"/>
      <c r="AO182" s="2">
        <f t="shared" ref="AO182:BD182" si="127">ROUND(BX182,2)</f>
        <v>0</v>
      </c>
      <c r="AP182" s="2">
        <f t="shared" si="127"/>
        <v>0</v>
      </c>
      <c r="AQ182" s="2">
        <f t="shared" si="127"/>
        <v>0</v>
      </c>
      <c r="AR182" s="2">
        <f t="shared" si="127"/>
        <v>28470.39</v>
      </c>
      <c r="AS182" s="2">
        <f t="shared" si="127"/>
        <v>0</v>
      </c>
      <c r="AT182" s="2">
        <f t="shared" si="127"/>
        <v>0</v>
      </c>
      <c r="AU182" s="2">
        <f t="shared" si="127"/>
        <v>28470.39</v>
      </c>
      <c r="AV182" s="2">
        <f t="shared" si="127"/>
        <v>0</v>
      </c>
      <c r="AW182" s="2">
        <f t="shared" si="127"/>
        <v>0</v>
      </c>
      <c r="AX182" s="2">
        <f t="shared" si="127"/>
        <v>0</v>
      </c>
      <c r="AY182" s="2">
        <f t="shared" si="127"/>
        <v>0</v>
      </c>
      <c r="AZ182" s="2">
        <f t="shared" si="127"/>
        <v>0</v>
      </c>
      <c r="BA182" s="2">
        <f t="shared" si="127"/>
        <v>0</v>
      </c>
      <c r="BB182" s="2">
        <f t="shared" si="127"/>
        <v>0</v>
      </c>
      <c r="BC182" s="2">
        <f t="shared" si="127"/>
        <v>0</v>
      </c>
      <c r="BD182" s="2">
        <f t="shared" si="127"/>
        <v>0</v>
      </c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>
        <f>ROUND(SUMIF(AA176:AA180,"=50209403",FQ176:FQ180),2)</f>
        <v>0</v>
      </c>
      <c r="BY182" s="2">
        <f>ROUND(SUMIF(AA176:AA180,"=50209403",FR176:FR180),2)</f>
        <v>0</v>
      </c>
      <c r="BZ182" s="2">
        <f>ROUND(SUMIF(AA176:AA180,"=50209403",GL176:GL180),2)</f>
        <v>0</v>
      </c>
      <c r="CA182" s="2">
        <f>ROUND(SUMIF(AA176:AA180,"=50209403",GM176:GM180),2)</f>
        <v>28470.39</v>
      </c>
      <c r="CB182" s="2">
        <f>ROUND(SUMIF(AA176:AA180,"=50209403",GN176:GN180),2)</f>
        <v>0</v>
      </c>
      <c r="CC182" s="2">
        <f>ROUND(SUMIF(AA176:AA180,"=50209403",GO176:GO180),2)</f>
        <v>0</v>
      </c>
      <c r="CD182" s="2">
        <f>ROUND(SUMIF(AA176:AA180,"=50209403",GP176:GP180),2)</f>
        <v>28470.39</v>
      </c>
      <c r="CE182" s="2">
        <f>AC182-BX182</f>
        <v>0</v>
      </c>
      <c r="CF182" s="2">
        <f>AC182-BY182</f>
        <v>0</v>
      </c>
      <c r="CG182" s="2">
        <f>BX182-BZ182</f>
        <v>0</v>
      </c>
      <c r="CH182" s="2">
        <f>AC182-BX182-BY182+BZ182</f>
        <v>0</v>
      </c>
      <c r="CI182" s="2">
        <f>BY182-BZ182</f>
        <v>0</v>
      </c>
      <c r="CJ182" s="2">
        <f>ROUND(SUMIF(AA176:AA180,"=50209403",GX176:GX180),2)</f>
        <v>0</v>
      </c>
      <c r="CK182" s="2">
        <f>ROUND(SUMIF(AA176:AA180,"=50209403",GY176:GY180),2)</f>
        <v>0</v>
      </c>
      <c r="CL182" s="2">
        <f>ROUND(SUMIF(AA176:AA180,"=50209403",GZ176:GZ180),2)</f>
        <v>0</v>
      </c>
      <c r="CM182" s="2">
        <f>ROUND(SUMIF(AA176:AA180,"=50209403",HD176:HD180),2)</f>
        <v>0</v>
      </c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  <c r="CZ182" s="2"/>
      <c r="DA182" s="2"/>
      <c r="DB182" s="2"/>
      <c r="DC182" s="2"/>
      <c r="DD182" s="2"/>
      <c r="DE182" s="2"/>
      <c r="DF182" s="2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  <c r="GU182" s="3"/>
      <c r="GV182" s="3"/>
      <c r="GW182" s="3"/>
      <c r="GX182" s="3">
        <v>0</v>
      </c>
    </row>
    <row r="184" spans="1:245" x14ac:dyDescent="0.2">
      <c r="A184" s="4">
        <v>50</v>
      </c>
      <c r="B184" s="4">
        <v>0</v>
      </c>
      <c r="C184" s="4">
        <v>0</v>
      </c>
      <c r="D184" s="4">
        <v>1</v>
      </c>
      <c r="E184" s="4">
        <v>201</v>
      </c>
      <c r="F184" s="4">
        <f>ROUND(Source!O182,O184)</f>
        <v>13557.33</v>
      </c>
      <c r="G184" s="4" t="s">
        <v>158</v>
      </c>
      <c r="H184" s="4" t="s">
        <v>159</v>
      </c>
      <c r="I184" s="4"/>
      <c r="J184" s="4"/>
      <c r="K184" s="4">
        <v>201</v>
      </c>
      <c r="L184" s="4">
        <v>1</v>
      </c>
      <c r="M184" s="4">
        <v>3</v>
      </c>
      <c r="N184" s="4" t="s">
        <v>3</v>
      </c>
      <c r="O184" s="4">
        <v>2</v>
      </c>
      <c r="P184" s="4"/>
      <c r="Q184" s="4"/>
      <c r="R184" s="4"/>
      <c r="S184" s="4"/>
      <c r="T184" s="4"/>
      <c r="U184" s="4"/>
      <c r="V184" s="4"/>
      <c r="W184" s="4">
        <v>13557.33</v>
      </c>
      <c r="X184" s="4">
        <v>1</v>
      </c>
      <c r="Y184" s="4">
        <v>13557.33</v>
      </c>
      <c r="Z184" s="4"/>
      <c r="AA184" s="4"/>
      <c r="AB184" s="4"/>
    </row>
    <row r="185" spans="1:245" x14ac:dyDescent="0.2">
      <c r="A185" s="4">
        <v>50</v>
      </c>
      <c r="B185" s="4">
        <v>0</v>
      </c>
      <c r="C185" s="4">
        <v>0</v>
      </c>
      <c r="D185" s="4">
        <v>1</v>
      </c>
      <c r="E185" s="4">
        <v>202</v>
      </c>
      <c r="F185" s="4">
        <f>ROUND(Source!P182,O185)</f>
        <v>0</v>
      </c>
      <c r="G185" s="4" t="s">
        <v>160</v>
      </c>
      <c r="H185" s="4" t="s">
        <v>161</v>
      </c>
      <c r="I185" s="4"/>
      <c r="J185" s="4"/>
      <c r="K185" s="4">
        <v>202</v>
      </c>
      <c r="L185" s="4">
        <v>2</v>
      </c>
      <c r="M185" s="4">
        <v>3</v>
      </c>
      <c r="N185" s="4" t="s">
        <v>3</v>
      </c>
      <c r="O185" s="4">
        <v>2</v>
      </c>
      <c r="P185" s="4"/>
      <c r="Q185" s="4"/>
      <c r="R185" s="4"/>
      <c r="S185" s="4"/>
      <c r="T185" s="4"/>
      <c r="U185" s="4"/>
      <c r="V185" s="4"/>
      <c r="W185" s="4">
        <v>0</v>
      </c>
      <c r="X185" s="4">
        <v>1</v>
      </c>
      <c r="Y185" s="4">
        <v>0</v>
      </c>
      <c r="Z185" s="4"/>
      <c r="AA185" s="4"/>
      <c r="AB185" s="4"/>
    </row>
    <row r="186" spans="1:245" x14ac:dyDescent="0.2">
      <c r="A186" s="4">
        <v>50</v>
      </c>
      <c r="B186" s="4">
        <v>0</v>
      </c>
      <c r="C186" s="4">
        <v>0</v>
      </c>
      <c r="D186" s="4">
        <v>1</v>
      </c>
      <c r="E186" s="4">
        <v>222</v>
      </c>
      <c r="F186" s="4">
        <f>ROUND(Source!AO182,O186)</f>
        <v>0</v>
      </c>
      <c r="G186" s="4" t="s">
        <v>162</v>
      </c>
      <c r="H186" s="4" t="s">
        <v>163</v>
      </c>
      <c r="I186" s="4"/>
      <c r="J186" s="4"/>
      <c r="K186" s="4">
        <v>222</v>
      </c>
      <c r="L186" s="4">
        <v>3</v>
      </c>
      <c r="M186" s="4">
        <v>3</v>
      </c>
      <c r="N186" s="4" t="s">
        <v>3</v>
      </c>
      <c r="O186" s="4">
        <v>2</v>
      </c>
      <c r="P186" s="4"/>
      <c r="Q186" s="4"/>
      <c r="R186" s="4"/>
      <c r="S186" s="4"/>
      <c r="T186" s="4"/>
      <c r="U186" s="4"/>
      <c r="V186" s="4"/>
      <c r="W186" s="4">
        <v>0</v>
      </c>
      <c r="X186" s="4">
        <v>1</v>
      </c>
      <c r="Y186" s="4">
        <v>0</v>
      </c>
      <c r="Z186" s="4"/>
      <c r="AA186" s="4"/>
      <c r="AB186" s="4"/>
    </row>
    <row r="187" spans="1:245" x14ac:dyDescent="0.2">
      <c r="A187" s="4">
        <v>50</v>
      </c>
      <c r="B187" s="4">
        <v>0</v>
      </c>
      <c r="C187" s="4">
        <v>0</v>
      </c>
      <c r="D187" s="4">
        <v>1</v>
      </c>
      <c r="E187" s="4">
        <v>225</v>
      </c>
      <c r="F187" s="4">
        <f>ROUND(Source!AV182,O187)</f>
        <v>0</v>
      </c>
      <c r="G187" s="4" t="s">
        <v>164</v>
      </c>
      <c r="H187" s="4" t="s">
        <v>165</v>
      </c>
      <c r="I187" s="4"/>
      <c r="J187" s="4"/>
      <c r="K187" s="4">
        <v>225</v>
      </c>
      <c r="L187" s="4">
        <v>4</v>
      </c>
      <c r="M187" s="4">
        <v>3</v>
      </c>
      <c r="N187" s="4" t="s">
        <v>3</v>
      </c>
      <c r="O187" s="4">
        <v>2</v>
      </c>
      <c r="P187" s="4"/>
      <c r="Q187" s="4"/>
      <c r="R187" s="4"/>
      <c r="S187" s="4"/>
      <c r="T187" s="4"/>
      <c r="U187" s="4"/>
      <c r="V187" s="4"/>
      <c r="W187" s="4">
        <v>0</v>
      </c>
      <c r="X187" s="4">
        <v>1</v>
      </c>
      <c r="Y187" s="4">
        <v>0</v>
      </c>
      <c r="Z187" s="4"/>
      <c r="AA187" s="4"/>
      <c r="AB187" s="4"/>
    </row>
    <row r="188" spans="1:245" x14ac:dyDescent="0.2">
      <c r="A188" s="4">
        <v>50</v>
      </c>
      <c r="B188" s="4">
        <v>0</v>
      </c>
      <c r="C188" s="4">
        <v>0</v>
      </c>
      <c r="D188" s="4">
        <v>1</v>
      </c>
      <c r="E188" s="4">
        <v>226</v>
      </c>
      <c r="F188" s="4">
        <f>ROUND(Source!AW182,O188)</f>
        <v>0</v>
      </c>
      <c r="G188" s="4" t="s">
        <v>166</v>
      </c>
      <c r="H188" s="4" t="s">
        <v>167</v>
      </c>
      <c r="I188" s="4"/>
      <c r="J188" s="4"/>
      <c r="K188" s="4">
        <v>226</v>
      </c>
      <c r="L188" s="4">
        <v>5</v>
      </c>
      <c r="M188" s="4">
        <v>3</v>
      </c>
      <c r="N188" s="4" t="s">
        <v>3</v>
      </c>
      <c r="O188" s="4">
        <v>2</v>
      </c>
      <c r="P188" s="4"/>
      <c r="Q188" s="4"/>
      <c r="R188" s="4"/>
      <c r="S188" s="4"/>
      <c r="T188" s="4"/>
      <c r="U188" s="4"/>
      <c r="V188" s="4"/>
      <c r="W188" s="4">
        <v>0</v>
      </c>
      <c r="X188" s="4">
        <v>1</v>
      </c>
      <c r="Y188" s="4">
        <v>0</v>
      </c>
      <c r="Z188" s="4"/>
      <c r="AA188" s="4"/>
      <c r="AB188" s="4"/>
    </row>
    <row r="189" spans="1:245" x14ac:dyDescent="0.2">
      <c r="A189" s="4">
        <v>50</v>
      </c>
      <c r="B189" s="4">
        <v>0</v>
      </c>
      <c r="C189" s="4">
        <v>0</v>
      </c>
      <c r="D189" s="4">
        <v>1</v>
      </c>
      <c r="E189" s="4">
        <v>227</v>
      </c>
      <c r="F189" s="4">
        <f>ROUND(Source!AX182,O189)</f>
        <v>0</v>
      </c>
      <c r="G189" s="4" t="s">
        <v>168</v>
      </c>
      <c r="H189" s="4" t="s">
        <v>169</v>
      </c>
      <c r="I189" s="4"/>
      <c r="J189" s="4"/>
      <c r="K189" s="4">
        <v>227</v>
      </c>
      <c r="L189" s="4">
        <v>6</v>
      </c>
      <c r="M189" s="4">
        <v>3</v>
      </c>
      <c r="N189" s="4" t="s">
        <v>3</v>
      </c>
      <c r="O189" s="4">
        <v>2</v>
      </c>
      <c r="P189" s="4"/>
      <c r="Q189" s="4"/>
      <c r="R189" s="4"/>
      <c r="S189" s="4"/>
      <c r="T189" s="4"/>
      <c r="U189" s="4"/>
      <c r="V189" s="4"/>
      <c r="W189" s="4">
        <v>0</v>
      </c>
      <c r="X189" s="4">
        <v>1</v>
      </c>
      <c r="Y189" s="4">
        <v>0</v>
      </c>
      <c r="Z189" s="4"/>
      <c r="AA189" s="4"/>
      <c r="AB189" s="4"/>
    </row>
    <row r="190" spans="1:245" x14ac:dyDescent="0.2">
      <c r="A190" s="4">
        <v>50</v>
      </c>
      <c r="B190" s="4">
        <v>0</v>
      </c>
      <c r="C190" s="4">
        <v>0</v>
      </c>
      <c r="D190" s="4">
        <v>1</v>
      </c>
      <c r="E190" s="4">
        <v>228</v>
      </c>
      <c r="F190" s="4">
        <f>ROUND(Source!AY182,O190)</f>
        <v>0</v>
      </c>
      <c r="G190" s="4" t="s">
        <v>170</v>
      </c>
      <c r="H190" s="4" t="s">
        <v>171</v>
      </c>
      <c r="I190" s="4"/>
      <c r="J190" s="4"/>
      <c r="K190" s="4">
        <v>228</v>
      </c>
      <c r="L190" s="4">
        <v>7</v>
      </c>
      <c r="M190" s="4">
        <v>3</v>
      </c>
      <c r="N190" s="4" t="s">
        <v>3</v>
      </c>
      <c r="O190" s="4">
        <v>2</v>
      </c>
      <c r="P190" s="4"/>
      <c r="Q190" s="4"/>
      <c r="R190" s="4"/>
      <c r="S190" s="4"/>
      <c r="T190" s="4"/>
      <c r="U190" s="4"/>
      <c r="V190" s="4"/>
      <c r="W190" s="4">
        <v>0</v>
      </c>
      <c r="X190" s="4">
        <v>1</v>
      </c>
      <c r="Y190" s="4">
        <v>0</v>
      </c>
      <c r="Z190" s="4"/>
      <c r="AA190" s="4"/>
      <c r="AB190" s="4"/>
    </row>
    <row r="191" spans="1:245" x14ac:dyDescent="0.2">
      <c r="A191" s="4">
        <v>50</v>
      </c>
      <c r="B191" s="4">
        <v>0</v>
      </c>
      <c r="C191" s="4">
        <v>0</v>
      </c>
      <c r="D191" s="4">
        <v>1</v>
      </c>
      <c r="E191" s="4">
        <v>216</v>
      </c>
      <c r="F191" s="4">
        <f>ROUND(Source!AP182,O191)</f>
        <v>0</v>
      </c>
      <c r="G191" s="4" t="s">
        <v>172</v>
      </c>
      <c r="H191" s="4" t="s">
        <v>173</v>
      </c>
      <c r="I191" s="4"/>
      <c r="J191" s="4"/>
      <c r="K191" s="4">
        <v>216</v>
      </c>
      <c r="L191" s="4">
        <v>8</v>
      </c>
      <c r="M191" s="4">
        <v>3</v>
      </c>
      <c r="N191" s="4" t="s">
        <v>3</v>
      </c>
      <c r="O191" s="4">
        <v>2</v>
      </c>
      <c r="P191" s="4"/>
      <c r="Q191" s="4"/>
      <c r="R191" s="4"/>
      <c r="S191" s="4"/>
      <c r="T191" s="4"/>
      <c r="U191" s="4"/>
      <c r="V191" s="4"/>
      <c r="W191" s="4">
        <v>0</v>
      </c>
      <c r="X191" s="4">
        <v>1</v>
      </c>
      <c r="Y191" s="4">
        <v>0</v>
      </c>
      <c r="Z191" s="4"/>
      <c r="AA191" s="4"/>
      <c r="AB191" s="4"/>
    </row>
    <row r="192" spans="1:245" x14ac:dyDescent="0.2">
      <c r="A192" s="4">
        <v>50</v>
      </c>
      <c r="B192" s="4">
        <v>0</v>
      </c>
      <c r="C192" s="4">
        <v>0</v>
      </c>
      <c r="D192" s="4">
        <v>1</v>
      </c>
      <c r="E192" s="4">
        <v>223</v>
      </c>
      <c r="F192" s="4">
        <f>ROUND(Source!AQ182,O192)</f>
        <v>0</v>
      </c>
      <c r="G192" s="4" t="s">
        <v>174</v>
      </c>
      <c r="H192" s="4" t="s">
        <v>175</v>
      </c>
      <c r="I192" s="4"/>
      <c r="J192" s="4"/>
      <c r="K192" s="4">
        <v>223</v>
      </c>
      <c r="L192" s="4">
        <v>9</v>
      </c>
      <c r="M192" s="4">
        <v>3</v>
      </c>
      <c r="N192" s="4" t="s">
        <v>3</v>
      </c>
      <c r="O192" s="4">
        <v>2</v>
      </c>
      <c r="P192" s="4"/>
      <c r="Q192" s="4"/>
      <c r="R192" s="4"/>
      <c r="S192" s="4"/>
      <c r="T192" s="4"/>
      <c r="U192" s="4"/>
      <c r="V192" s="4"/>
      <c r="W192" s="4">
        <v>0</v>
      </c>
      <c r="X192" s="4">
        <v>1</v>
      </c>
      <c r="Y192" s="4">
        <v>0</v>
      </c>
      <c r="Z192" s="4"/>
      <c r="AA192" s="4"/>
      <c r="AB192" s="4"/>
    </row>
    <row r="193" spans="1:28" x14ac:dyDescent="0.2">
      <c r="A193" s="4">
        <v>50</v>
      </c>
      <c r="B193" s="4">
        <v>0</v>
      </c>
      <c r="C193" s="4">
        <v>0</v>
      </c>
      <c r="D193" s="4">
        <v>1</v>
      </c>
      <c r="E193" s="4">
        <v>229</v>
      </c>
      <c r="F193" s="4">
        <f>ROUND(Source!AZ182,O193)</f>
        <v>0</v>
      </c>
      <c r="G193" s="4" t="s">
        <v>176</v>
      </c>
      <c r="H193" s="4" t="s">
        <v>177</v>
      </c>
      <c r="I193" s="4"/>
      <c r="J193" s="4"/>
      <c r="K193" s="4">
        <v>229</v>
      </c>
      <c r="L193" s="4">
        <v>10</v>
      </c>
      <c r="M193" s="4">
        <v>3</v>
      </c>
      <c r="N193" s="4" t="s">
        <v>3</v>
      </c>
      <c r="O193" s="4">
        <v>2</v>
      </c>
      <c r="P193" s="4"/>
      <c r="Q193" s="4"/>
      <c r="R193" s="4"/>
      <c r="S193" s="4"/>
      <c r="T193" s="4"/>
      <c r="U193" s="4"/>
      <c r="V193" s="4"/>
      <c r="W193" s="4">
        <v>0</v>
      </c>
      <c r="X193" s="4">
        <v>1</v>
      </c>
      <c r="Y193" s="4">
        <v>0</v>
      </c>
      <c r="Z193" s="4"/>
      <c r="AA193" s="4"/>
      <c r="AB193" s="4"/>
    </row>
    <row r="194" spans="1:28" x14ac:dyDescent="0.2">
      <c r="A194" s="4">
        <v>50</v>
      </c>
      <c r="B194" s="4">
        <v>0</v>
      </c>
      <c r="C194" s="4">
        <v>0</v>
      </c>
      <c r="D194" s="4">
        <v>1</v>
      </c>
      <c r="E194" s="4">
        <v>203</v>
      </c>
      <c r="F194" s="4">
        <f>ROUND(Source!Q182,O194)</f>
        <v>0</v>
      </c>
      <c r="G194" s="4" t="s">
        <v>178</v>
      </c>
      <c r="H194" s="4" t="s">
        <v>179</v>
      </c>
      <c r="I194" s="4"/>
      <c r="J194" s="4"/>
      <c r="K194" s="4">
        <v>203</v>
      </c>
      <c r="L194" s="4">
        <v>11</v>
      </c>
      <c r="M194" s="4">
        <v>3</v>
      </c>
      <c r="N194" s="4" t="s">
        <v>3</v>
      </c>
      <c r="O194" s="4">
        <v>2</v>
      </c>
      <c r="P194" s="4"/>
      <c r="Q194" s="4"/>
      <c r="R194" s="4"/>
      <c r="S194" s="4"/>
      <c r="T194" s="4"/>
      <c r="U194" s="4"/>
      <c r="V194" s="4"/>
      <c r="W194" s="4">
        <v>0</v>
      </c>
      <c r="X194" s="4">
        <v>1</v>
      </c>
      <c r="Y194" s="4">
        <v>0</v>
      </c>
      <c r="Z194" s="4"/>
      <c r="AA194" s="4"/>
      <c r="AB194" s="4"/>
    </row>
    <row r="195" spans="1:28" x14ac:dyDescent="0.2">
      <c r="A195" s="4">
        <v>50</v>
      </c>
      <c r="B195" s="4">
        <v>0</v>
      </c>
      <c r="C195" s="4">
        <v>0</v>
      </c>
      <c r="D195" s="4">
        <v>1</v>
      </c>
      <c r="E195" s="4">
        <v>231</v>
      </c>
      <c r="F195" s="4">
        <f>ROUND(Source!BB182,O195)</f>
        <v>0</v>
      </c>
      <c r="G195" s="4" t="s">
        <v>180</v>
      </c>
      <c r="H195" s="4" t="s">
        <v>181</v>
      </c>
      <c r="I195" s="4"/>
      <c r="J195" s="4"/>
      <c r="K195" s="4">
        <v>231</v>
      </c>
      <c r="L195" s="4">
        <v>12</v>
      </c>
      <c r="M195" s="4">
        <v>3</v>
      </c>
      <c r="N195" s="4" t="s">
        <v>3</v>
      </c>
      <c r="O195" s="4">
        <v>2</v>
      </c>
      <c r="P195" s="4"/>
      <c r="Q195" s="4"/>
      <c r="R195" s="4"/>
      <c r="S195" s="4"/>
      <c r="T195" s="4"/>
      <c r="U195" s="4"/>
      <c r="V195" s="4"/>
      <c r="W195" s="4">
        <v>0</v>
      </c>
      <c r="X195" s="4">
        <v>1</v>
      </c>
      <c r="Y195" s="4">
        <v>0</v>
      </c>
      <c r="Z195" s="4"/>
      <c r="AA195" s="4"/>
      <c r="AB195" s="4"/>
    </row>
    <row r="196" spans="1:28" x14ac:dyDescent="0.2">
      <c r="A196" s="4">
        <v>50</v>
      </c>
      <c r="B196" s="4">
        <v>0</v>
      </c>
      <c r="C196" s="4">
        <v>0</v>
      </c>
      <c r="D196" s="4">
        <v>1</v>
      </c>
      <c r="E196" s="4">
        <v>204</v>
      </c>
      <c r="F196" s="4">
        <f>ROUND(Source!R182,O196)</f>
        <v>0</v>
      </c>
      <c r="G196" s="4" t="s">
        <v>182</v>
      </c>
      <c r="H196" s="4" t="s">
        <v>183</v>
      </c>
      <c r="I196" s="4"/>
      <c r="J196" s="4"/>
      <c r="K196" s="4">
        <v>204</v>
      </c>
      <c r="L196" s="4">
        <v>13</v>
      </c>
      <c r="M196" s="4">
        <v>3</v>
      </c>
      <c r="N196" s="4" t="s">
        <v>3</v>
      </c>
      <c r="O196" s="4">
        <v>2</v>
      </c>
      <c r="P196" s="4"/>
      <c r="Q196" s="4"/>
      <c r="R196" s="4"/>
      <c r="S196" s="4"/>
      <c r="T196" s="4"/>
      <c r="U196" s="4"/>
      <c r="V196" s="4"/>
      <c r="W196" s="4">
        <v>0</v>
      </c>
      <c r="X196" s="4">
        <v>1</v>
      </c>
      <c r="Y196" s="4">
        <v>0</v>
      </c>
      <c r="Z196" s="4"/>
      <c r="AA196" s="4"/>
      <c r="AB196" s="4"/>
    </row>
    <row r="197" spans="1:28" x14ac:dyDescent="0.2">
      <c r="A197" s="4">
        <v>50</v>
      </c>
      <c r="B197" s="4">
        <v>0</v>
      </c>
      <c r="C197" s="4">
        <v>0</v>
      </c>
      <c r="D197" s="4">
        <v>1</v>
      </c>
      <c r="E197" s="4">
        <v>205</v>
      </c>
      <c r="F197" s="4">
        <f>ROUND(Source!S182,O197)</f>
        <v>13557.33</v>
      </c>
      <c r="G197" s="4" t="s">
        <v>184</v>
      </c>
      <c r="H197" s="4" t="s">
        <v>185</v>
      </c>
      <c r="I197" s="4"/>
      <c r="J197" s="4"/>
      <c r="K197" s="4">
        <v>205</v>
      </c>
      <c r="L197" s="4">
        <v>14</v>
      </c>
      <c r="M197" s="4">
        <v>3</v>
      </c>
      <c r="N197" s="4" t="s">
        <v>3</v>
      </c>
      <c r="O197" s="4">
        <v>2</v>
      </c>
      <c r="P197" s="4"/>
      <c r="Q197" s="4"/>
      <c r="R197" s="4"/>
      <c r="S197" s="4"/>
      <c r="T197" s="4"/>
      <c r="U197" s="4"/>
      <c r="V197" s="4"/>
      <c r="W197" s="4">
        <v>13557.33</v>
      </c>
      <c r="X197" s="4">
        <v>1</v>
      </c>
      <c r="Y197" s="4">
        <v>13557.33</v>
      </c>
      <c r="Z197" s="4"/>
      <c r="AA197" s="4"/>
      <c r="AB197" s="4"/>
    </row>
    <row r="198" spans="1:28" x14ac:dyDescent="0.2">
      <c r="A198" s="4">
        <v>50</v>
      </c>
      <c r="B198" s="4">
        <v>0</v>
      </c>
      <c r="C198" s="4">
        <v>0</v>
      </c>
      <c r="D198" s="4">
        <v>1</v>
      </c>
      <c r="E198" s="4">
        <v>232</v>
      </c>
      <c r="F198" s="4">
        <f>ROUND(Source!BC182,O198)</f>
        <v>0</v>
      </c>
      <c r="G198" s="4" t="s">
        <v>186</v>
      </c>
      <c r="H198" s="4" t="s">
        <v>187</v>
      </c>
      <c r="I198" s="4"/>
      <c r="J198" s="4"/>
      <c r="K198" s="4">
        <v>232</v>
      </c>
      <c r="L198" s="4">
        <v>15</v>
      </c>
      <c r="M198" s="4">
        <v>3</v>
      </c>
      <c r="N198" s="4" t="s">
        <v>3</v>
      </c>
      <c r="O198" s="4">
        <v>2</v>
      </c>
      <c r="P198" s="4"/>
      <c r="Q198" s="4"/>
      <c r="R198" s="4"/>
      <c r="S198" s="4"/>
      <c r="T198" s="4"/>
      <c r="U198" s="4"/>
      <c r="V198" s="4"/>
      <c r="W198" s="4">
        <v>0</v>
      </c>
      <c r="X198" s="4">
        <v>1</v>
      </c>
      <c r="Y198" s="4">
        <v>0</v>
      </c>
      <c r="Z198" s="4"/>
      <c r="AA198" s="4"/>
      <c r="AB198" s="4"/>
    </row>
    <row r="199" spans="1:28" x14ac:dyDescent="0.2">
      <c r="A199" s="4">
        <v>50</v>
      </c>
      <c r="B199" s="4">
        <v>0</v>
      </c>
      <c r="C199" s="4">
        <v>0</v>
      </c>
      <c r="D199" s="4">
        <v>1</v>
      </c>
      <c r="E199" s="4">
        <v>214</v>
      </c>
      <c r="F199" s="4">
        <f>ROUND(Source!AS182,O199)</f>
        <v>0</v>
      </c>
      <c r="G199" s="4" t="s">
        <v>188</v>
      </c>
      <c r="H199" s="4" t="s">
        <v>189</v>
      </c>
      <c r="I199" s="4"/>
      <c r="J199" s="4"/>
      <c r="K199" s="4">
        <v>214</v>
      </c>
      <c r="L199" s="4">
        <v>16</v>
      </c>
      <c r="M199" s="4">
        <v>3</v>
      </c>
      <c r="N199" s="4" t="s">
        <v>3</v>
      </c>
      <c r="O199" s="4">
        <v>2</v>
      </c>
      <c r="P199" s="4"/>
      <c r="Q199" s="4"/>
      <c r="R199" s="4"/>
      <c r="S199" s="4"/>
      <c r="T199" s="4"/>
      <c r="U199" s="4"/>
      <c r="V199" s="4"/>
      <c r="W199" s="4">
        <v>0</v>
      </c>
      <c r="X199" s="4">
        <v>1</v>
      </c>
      <c r="Y199" s="4">
        <v>0</v>
      </c>
      <c r="Z199" s="4"/>
      <c r="AA199" s="4"/>
      <c r="AB199" s="4"/>
    </row>
    <row r="200" spans="1:28" x14ac:dyDescent="0.2">
      <c r="A200" s="4">
        <v>50</v>
      </c>
      <c r="B200" s="4">
        <v>0</v>
      </c>
      <c r="C200" s="4">
        <v>0</v>
      </c>
      <c r="D200" s="4">
        <v>1</v>
      </c>
      <c r="E200" s="4">
        <v>215</v>
      </c>
      <c r="F200" s="4">
        <f>ROUND(Source!AT182,O200)</f>
        <v>0</v>
      </c>
      <c r="G200" s="4" t="s">
        <v>190</v>
      </c>
      <c r="H200" s="4" t="s">
        <v>191</v>
      </c>
      <c r="I200" s="4"/>
      <c r="J200" s="4"/>
      <c r="K200" s="4">
        <v>215</v>
      </c>
      <c r="L200" s="4">
        <v>17</v>
      </c>
      <c r="M200" s="4">
        <v>3</v>
      </c>
      <c r="N200" s="4" t="s">
        <v>3</v>
      </c>
      <c r="O200" s="4">
        <v>2</v>
      </c>
      <c r="P200" s="4"/>
      <c r="Q200" s="4"/>
      <c r="R200" s="4"/>
      <c r="S200" s="4"/>
      <c r="T200" s="4"/>
      <c r="U200" s="4"/>
      <c r="V200" s="4"/>
      <c r="W200" s="4">
        <v>0</v>
      </c>
      <c r="X200" s="4">
        <v>1</v>
      </c>
      <c r="Y200" s="4">
        <v>0</v>
      </c>
      <c r="Z200" s="4"/>
      <c r="AA200" s="4"/>
      <c r="AB200" s="4"/>
    </row>
    <row r="201" spans="1:28" x14ac:dyDescent="0.2">
      <c r="A201" s="4">
        <v>50</v>
      </c>
      <c r="B201" s="4">
        <v>0</v>
      </c>
      <c r="C201" s="4">
        <v>0</v>
      </c>
      <c r="D201" s="4">
        <v>1</v>
      </c>
      <c r="E201" s="4">
        <v>217</v>
      </c>
      <c r="F201" s="4">
        <f>ROUND(Source!AU182,O201)</f>
        <v>28470.39</v>
      </c>
      <c r="G201" s="4" t="s">
        <v>192</v>
      </c>
      <c r="H201" s="4" t="s">
        <v>193</v>
      </c>
      <c r="I201" s="4"/>
      <c r="J201" s="4"/>
      <c r="K201" s="4">
        <v>217</v>
      </c>
      <c r="L201" s="4">
        <v>18</v>
      </c>
      <c r="M201" s="4">
        <v>3</v>
      </c>
      <c r="N201" s="4" t="s">
        <v>3</v>
      </c>
      <c r="O201" s="4">
        <v>2</v>
      </c>
      <c r="P201" s="4"/>
      <c r="Q201" s="4"/>
      <c r="R201" s="4"/>
      <c r="S201" s="4"/>
      <c r="T201" s="4"/>
      <c r="U201" s="4"/>
      <c r="V201" s="4"/>
      <c r="W201" s="4">
        <v>28470.39</v>
      </c>
      <c r="X201" s="4">
        <v>1</v>
      </c>
      <c r="Y201" s="4">
        <v>28470.39</v>
      </c>
      <c r="Z201" s="4"/>
      <c r="AA201" s="4"/>
      <c r="AB201" s="4"/>
    </row>
    <row r="202" spans="1:28" x14ac:dyDescent="0.2">
      <c r="A202" s="4">
        <v>50</v>
      </c>
      <c r="B202" s="4">
        <v>0</v>
      </c>
      <c r="C202" s="4">
        <v>0</v>
      </c>
      <c r="D202" s="4">
        <v>1</v>
      </c>
      <c r="E202" s="4">
        <v>230</v>
      </c>
      <c r="F202" s="4">
        <f>ROUND(Source!BA182,O202)</f>
        <v>0</v>
      </c>
      <c r="G202" s="4" t="s">
        <v>194</v>
      </c>
      <c r="H202" s="4" t="s">
        <v>195</v>
      </c>
      <c r="I202" s="4"/>
      <c r="J202" s="4"/>
      <c r="K202" s="4">
        <v>230</v>
      </c>
      <c r="L202" s="4">
        <v>19</v>
      </c>
      <c r="M202" s="4">
        <v>3</v>
      </c>
      <c r="N202" s="4" t="s">
        <v>3</v>
      </c>
      <c r="O202" s="4">
        <v>2</v>
      </c>
      <c r="P202" s="4"/>
      <c r="Q202" s="4"/>
      <c r="R202" s="4"/>
      <c r="S202" s="4"/>
      <c r="T202" s="4"/>
      <c r="U202" s="4"/>
      <c r="V202" s="4"/>
      <c r="W202" s="4">
        <v>0</v>
      </c>
      <c r="X202" s="4">
        <v>1</v>
      </c>
      <c r="Y202" s="4">
        <v>0</v>
      </c>
      <c r="Z202" s="4"/>
      <c r="AA202" s="4"/>
      <c r="AB202" s="4"/>
    </row>
    <row r="203" spans="1:28" x14ac:dyDescent="0.2">
      <c r="A203" s="4">
        <v>50</v>
      </c>
      <c r="B203" s="4">
        <v>0</v>
      </c>
      <c r="C203" s="4">
        <v>0</v>
      </c>
      <c r="D203" s="4">
        <v>1</v>
      </c>
      <c r="E203" s="4">
        <v>206</v>
      </c>
      <c r="F203" s="4">
        <f>ROUND(Source!T182,O203)</f>
        <v>0</v>
      </c>
      <c r="G203" s="4" t="s">
        <v>196</v>
      </c>
      <c r="H203" s="4" t="s">
        <v>197</v>
      </c>
      <c r="I203" s="4"/>
      <c r="J203" s="4"/>
      <c r="K203" s="4">
        <v>206</v>
      </c>
      <c r="L203" s="4">
        <v>20</v>
      </c>
      <c r="M203" s="4">
        <v>3</v>
      </c>
      <c r="N203" s="4" t="s">
        <v>3</v>
      </c>
      <c r="O203" s="4">
        <v>2</v>
      </c>
      <c r="P203" s="4"/>
      <c r="Q203" s="4"/>
      <c r="R203" s="4"/>
      <c r="S203" s="4"/>
      <c r="T203" s="4"/>
      <c r="U203" s="4"/>
      <c r="V203" s="4"/>
      <c r="W203" s="4">
        <v>0</v>
      </c>
      <c r="X203" s="4">
        <v>1</v>
      </c>
      <c r="Y203" s="4">
        <v>0</v>
      </c>
      <c r="Z203" s="4"/>
      <c r="AA203" s="4"/>
      <c r="AB203" s="4"/>
    </row>
    <row r="204" spans="1:28" x14ac:dyDescent="0.2">
      <c r="A204" s="4">
        <v>50</v>
      </c>
      <c r="B204" s="4">
        <v>0</v>
      </c>
      <c r="C204" s="4">
        <v>0</v>
      </c>
      <c r="D204" s="4">
        <v>1</v>
      </c>
      <c r="E204" s="4">
        <v>207</v>
      </c>
      <c r="F204" s="4">
        <f>ROUND(Source!U182,O204)</f>
        <v>24.251760000000001</v>
      </c>
      <c r="G204" s="4" t="s">
        <v>198</v>
      </c>
      <c r="H204" s="4" t="s">
        <v>199</v>
      </c>
      <c r="I204" s="4"/>
      <c r="J204" s="4"/>
      <c r="K204" s="4">
        <v>207</v>
      </c>
      <c r="L204" s="4">
        <v>21</v>
      </c>
      <c r="M204" s="4">
        <v>3</v>
      </c>
      <c r="N204" s="4" t="s">
        <v>3</v>
      </c>
      <c r="O204" s="4">
        <v>7</v>
      </c>
      <c r="P204" s="4"/>
      <c r="Q204" s="4"/>
      <c r="R204" s="4"/>
      <c r="S204" s="4"/>
      <c r="T204" s="4"/>
      <c r="U204" s="4"/>
      <c r="V204" s="4"/>
      <c r="W204" s="4">
        <v>24.251760000000001</v>
      </c>
      <c r="X204" s="4">
        <v>1</v>
      </c>
      <c r="Y204" s="4">
        <v>24.251760000000001</v>
      </c>
      <c r="Z204" s="4"/>
      <c r="AA204" s="4"/>
      <c r="AB204" s="4"/>
    </row>
    <row r="205" spans="1:28" x14ac:dyDescent="0.2">
      <c r="A205" s="4">
        <v>50</v>
      </c>
      <c r="B205" s="4">
        <v>0</v>
      </c>
      <c r="C205" s="4">
        <v>0</v>
      </c>
      <c r="D205" s="4">
        <v>1</v>
      </c>
      <c r="E205" s="4">
        <v>208</v>
      </c>
      <c r="F205" s="4">
        <f>ROUND(Source!V182,O205)</f>
        <v>0</v>
      </c>
      <c r="G205" s="4" t="s">
        <v>200</v>
      </c>
      <c r="H205" s="4" t="s">
        <v>201</v>
      </c>
      <c r="I205" s="4"/>
      <c r="J205" s="4"/>
      <c r="K205" s="4">
        <v>208</v>
      </c>
      <c r="L205" s="4">
        <v>22</v>
      </c>
      <c r="M205" s="4">
        <v>3</v>
      </c>
      <c r="N205" s="4" t="s">
        <v>3</v>
      </c>
      <c r="O205" s="4">
        <v>7</v>
      </c>
      <c r="P205" s="4"/>
      <c r="Q205" s="4"/>
      <c r="R205" s="4"/>
      <c r="S205" s="4"/>
      <c r="T205" s="4"/>
      <c r="U205" s="4"/>
      <c r="V205" s="4"/>
      <c r="W205" s="4">
        <v>0</v>
      </c>
      <c r="X205" s="4">
        <v>1</v>
      </c>
      <c r="Y205" s="4">
        <v>0</v>
      </c>
      <c r="Z205" s="4"/>
      <c r="AA205" s="4"/>
      <c r="AB205" s="4"/>
    </row>
    <row r="206" spans="1:28" x14ac:dyDescent="0.2">
      <c r="A206" s="4">
        <v>50</v>
      </c>
      <c r="B206" s="4">
        <v>0</v>
      </c>
      <c r="C206" s="4">
        <v>0</v>
      </c>
      <c r="D206" s="4">
        <v>1</v>
      </c>
      <c r="E206" s="4">
        <v>209</v>
      </c>
      <c r="F206" s="4">
        <f>ROUND(Source!W182,O206)</f>
        <v>0</v>
      </c>
      <c r="G206" s="4" t="s">
        <v>202</v>
      </c>
      <c r="H206" s="4" t="s">
        <v>203</v>
      </c>
      <c r="I206" s="4"/>
      <c r="J206" s="4"/>
      <c r="K206" s="4">
        <v>209</v>
      </c>
      <c r="L206" s="4">
        <v>23</v>
      </c>
      <c r="M206" s="4">
        <v>3</v>
      </c>
      <c r="N206" s="4" t="s">
        <v>3</v>
      </c>
      <c r="O206" s="4">
        <v>2</v>
      </c>
      <c r="P206" s="4"/>
      <c r="Q206" s="4"/>
      <c r="R206" s="4"/>
      <c r="S206" s="4"/>
      <c r="T206" s="4"/>
      <c r="U206" s="4"/>
      <c r="V206" s="4"/>
      <c r="W206" s="4">
        <v>0</v>
      </c>
      <c r="X206" s="4">
        <v>1</v>
      </c>
      <c r="Y206" s="4">
        <v>0</v>
      </c>
      <c r="Z206" s="4"/>
      <c r="AA206" s="4"/>
      <c r="AB206" s="4"/>
    </row>
    <row r="207" spans="1:28" x14ac:dyDescent="0.2">
      <c r="A207" s="4">
        <v>50</v>
      </c>
      <c r="B207" s="4">
        <v>0</v>
      </c>
      <c r="C207" s="4">
        <v>0</v>
      </c>
      <c r="D207" s="4">
        <v>1</v>
      </c>
      <c r="E207" s="4">
        <v>233</v>
      </c>
      <c r="F207" s="4">
        <f>ROUND(Source!BD182,O207)</f>
        <v>0</v>
      </c>
      <c r="G207" s="4" t="s">
        <v>204</v>
      </c>
      <c r="H207" s="4" t="s">
        <v>205</v>
      </c>
      <c r="I207" s="4"/>
      <c r="J207" s="4"/>
      <c r="K207" s="4">
        <v>233</v>
      </c>
      <c r="L207" s="4">
        <v>24</v>
      </c>
      <c r="M207" s="4">
        <v>3</v>
      </c>
      <c r="N207" s="4" t="s">
        <v>3</v>
      </c>
      <c r="O207" s="4">
        <v>2</v>
      </c>
      <c r="P207" s="4"/>
      <c r="Q207" s="4"/>
      <c r="R207" s="4"/>
      <c r="S207" s="4"/>
      <c r="T207" s="4"/>
      <c r="U207" s="4"/>
      <c r="V207" s="4"/>
      <c r="W207" s="4">
        <v>0</v>
      </c>
      <c r="X207" s="4">
        <v>1</v>
      </c>
      <c r="Y207" s="4">
        <v>0</v>
      </c>
      <c r="Z207" s="4"/>
      <c r="AA207" s="4"/>
      <c r="AB207" s="4"/>
    </row>
    <row r="208" spans="1:28" x14ac:dyDescent="0.2">
      <c r="A208" s="4">
        <v>50</v>
      </c>
      <c r="B208" s="4">
        <v>0</v>
      </c>
      <c r="C208" s="4">
        <v>0</v>
      </c>
      <c r="D208" s="4">
        <v>1</v>
      </c>
      <c r="E208" s="4">
        <v>210</v>
      </c>
      <c r="F208" s="4">
        <f>ROUND(Source!X182,O208)</f>
        <v>10032.42</v>
      </c>
      <c r="G208" s="4" t="s">
        <v>206</v>
      </c>
      <c r="H208" s="4" t="s">
        <v>207</v>
      </c>
      <c r="I208" s="4"/>
      <c r="J208" s="4"/>
      <c r="K208" s="4">
        <v>210</v>
      </c>
      <c r="L208" s="4">
        <v>25</v>
      </c>
      <c r="M208" s="4">
        <v>3</v>
      </c>
      <c r="N208" s="4" t="s">
        <v>3</v>
      </c>
      <c r="O208" s="4">
        <v>2</v>
      </c>
      <c r="P208" s="4"/>
      <c r="Q208" s="4"/>
      <c r="R208" s="4"/>
      <c r="S208" s="4"/>
      <c r="T208" s="4"/>
      <c r="U208" s="4"/>
      <c r="V208" s="4"/>
      <c r="W208" s="4">
        <v>10032.42</v>
      </c>
      <c r="X208" s="4">
        <v>1</v>
      </c>
      <c r="Y208" s="4">
        <v>10032.42</v>
      </c>
      <c r="Z208" s="4"/>
      <c r="AA208" s="4"/>
      <c r="AB208" s="4"/>
    </row>
    <row r="209" spans="1:245" x14ac:dyDescent="0.2">
      <c r="A209" s="4">
        <v>50</v>
      </c>
      <c r="B209" s="4">
        <v>0</v>
      </c>
      <c r="C209" s="4">
        <v>0</v>
      </c>
      <c r="D209" s="4">
        <v>1</v>
      </c>
      <c r="E209" s="4">
        <v>211</v>
      </c>
      <c r="F209" s="4">
        <f>ROUND(Source!Y182,O209)</f>
        <v>4880.6400000000003</v>
      </c>
      <c r="G209" s="4" t="s">
        <v>208</v>
      </c>
      <c r="H209" s="4" t="s">
        <v>209</v>
      </c>
      <c r="I209" s="4"/>
      <c r="J209" s="4"/>
      <c r="K209" s="4">
        <v>211</v>
      </c>
      <c r="L209" s="4">
        <v>26</v>
      </c>
      <c r="M209" s="4">
        <v>3</v>
      </c>
      <c r="N209" s="4" t="s">
        <v>3</v>
      </c>
      <c r="O209" s="4">
        <v>2</v>
      </c>
      <c r="P209" s="4"/>
      <c r="Q209" s="4"/>
      <c r="R209" s="4"/>
      <c r="S209" s="4"/>
      <c r="T209" s="4"/>
      <c r="U209" s="4"/>
      <c r="V209" s="4"/>
      <c r="W209" s="4">
        <v>4880.6400000000003</v>
      </c>
      <c r="X209" s="4">
        <v>1</v>
      </c>
      <c r="Y209" s="4">
        <v>4880.6400000000003</v>
      </c>
      <c r="Z209" s="4"/>
      <c r="AA209" s="4"/>
      <c r="AB209" s="4"/>
    </row>
    <row r="210" spans="1:245" x14ac:dyDescent="0.2">
      <c r="A210" s="4">
        <v>50</v>
      </c>
      <c r="B210" s="4">
        <v>0</v>
      </c>
      <c r="C210" s="4">
        <v>0</v>
      </c>
      <c r="D210" s="4">
        <v>1</v>
      </c>
      <c r="E210" s="4">
        <v>224</v>
      </c>
      <c r="F210" s="4">
        <f>ROUND(Source!AR182,O210)</f>
        <v>28470.39</v>
      </c>
      <c r="G210" s="4" t="s">
        <v>210</v>
      </c>
      <c r="H210" s="4" t="s">
        <v>211</v>
      </c>
      <c r="I210" s="4"/>
      <c r="J210" s="4"/>
      <c r="K210" s="4">
        <v>224</v>
      </c>
      <c r="L210" s="4">
        <v>27</v>
      </c>
      <c r="M210" s="4">
        <v>3</v>
      </c>
      <c r="N210" s="4" t="s">
        <v>3</v>
      </c>
      <c r="O210" s="4">
        <v>2</v>
      </c>
      <c r="P210" s="4"/>
      <c r="Q210" s="4"/>
      <c r="R210" s="4"/>
      <c r="S210" s="4"/>
      <c r="T210" s="4"/>
      <c r="U210" s="4"/>
      <c r="V210" s="4"/>
      <c r="W210" s="4">
        <v>28470.39</v>
      </c>
      <c r="X210" s="4">
        <v>1</v>
      </c>
      <c r="Y210" s="4">
        <v>28470.39</v>
      </c>
      <c r="Z210" s="4"/>
      <c r="AA210" s="4"/>
      <c r="AB210" s="4"/>
    </row>
    <row r="212" spans="1:245" x14ac:dyDescent="0.2">
      <c r="A212" s="1">
        <v>4</v>
      </c>
      <c r="B212" s="1">
        <v>1</v>
      </c>
      <c r="C212" s="1"/>
      <c r="D212" s="1">
        <f>ROW(A221)</f>
        <v>221</v>
      </c>
      <c r="E212" s="1"/>
      <c r="F212" s="1" t="s">
        <v>15</v>
      </c>
      <c r="G212" s="1" t="s">
        <v>252</v>
      </c>
      <c r="H212" s="1" t="s">
        <v>3</v>
      </c>
      <c r="I212" s="1">
        <v>0</v>
      </c>
      <c r="J212" s="1"/>
      <c r="K212" s="1">
        <v>0</v>
      </c>
      <c r="L212" s="1"/>
      <c r="M212" s="1" t="s">
        <v>3</v>
      </c>
      <c r="N212" s="1"/>
      <c r="O212" s="1"/>
      <c r="P212" s="1"/>
      <c r="Q212" s="1"/>
      <c r="R212" s="1"/>
      <c r="S212" s="1">
        <v>0</v>
      </c>
      <c r="T212" s="1"/>
      <c r="U212" s="1" t="s">
        <v>3</v>
      </c>
      <c r="V212" s="1">
        <v>0</v>
      </c>
      <c r="W212" s="1"/>
      <c r="X212" s="1"/>
      <c r="Y212" s="1"/>
      <c r="Z212" s="1"/>
      <c r="AA212" s="1"/>
      <c r="AB212" s="1" t="s">
        <v>3</v>
      </c>
      <c r="AC212" s="1" t="s">
        <v>3</v>
      </c>
      <c r="AD212" s="1" t="s">
        <v>3</v>
      </c>
      <c r="AE212" s="1" t="s">
        <v>3</v>
      </c>
      <c r="AF212" s="1" t="s">
        <v>3</v>
      </c>
      <c r="AG212" s="1" t="s">
        <v>3</v>
      </c>
      <c r="AH212" s="1"/>
      <c r="AI212" s="1"/>
      <c r="AJ212" s="1"/>
      <c r="AK212" s="1"/>
      <c r="AL212" s="1"/>
      <c r="AM212" s="1"/>
      <c r="AN212" s="1"/>
      <c r="AO212" s="1"/>
      <c r="AP212" s="1" t="s">
        <v>3</v>
      </c>
      <c r="AQ212" s="1" t="s">
        <v>3</v>
      </c>
      <c r="AR212" s="1" t="s">
        <v>3</v>
      </c>
      <c r="AS212" s="1"/>
      <c r="AT212" s="1"/>
      <c r="AU212" s="1"/>
      <c r="AV212" s="1"/>
      <c r="AW212" s="1"/>
      <c r="AX212" s="1"/>
      <c r="AY212" s="1"/>
      <c r="AZ212" s="1" t="s">
        <v>3</v>
      </c>
      <c r="BA212" s="1"/>
      <c r="BB212" s="1" t="s">
        <v>3</v>
      </c>
      <c r="BC212" s="1" t="s">
        <v>3</v>
      </c>
      <c r="BD212" s="1" t="s">
        <v>3</v>
      </c>
      <c r="BE212" s="1" t="s">
        <v>3</v>
      </c>
      <c r="BF212" s="1" t="s">
        <v>3</v>
      </c>
      <c r="BG212" s="1" t="s">
        <v>3</v>
      </c>
      <c r="BH212" s="1" t="s">
        <v>3</v>
      </c>
      <c r="BI212" s="1" t="s">
        <v>3</v>
      </c>
      <c r="BJ212" s="1" t="s">
        <v>3</v>
      </c>
      <c r="BK212" s="1" t="s">
        <v>3</v>
      </c>
      <c r="BL212" s="1" t="s">
        <v>3</v>
      </c>
      <c r="BM212" s="1" t="s">
        <v>3</v>
      </c>
      <c r="BN212" s="1" t="s">
        <v>3</v>
      </c>
      <c r="BO212" s="1" t="s">
        <v>3</v>
      </c>
      <c r="BP212" s="1" t="s">
        <v>3</v>
      </c>
      <c r="BQ212" s="1"/>
      <c r="BR212" s="1"/>
      <c r="BS212" s="1"/>
      <c r="BT212" s="1"/>
      <c r="BU212" s="1"/>
      <c r="BV212" s="1"/>
      <c r="BW212" s="1"/>
      <c r="BX212" s="1">
        <v>0</v>
      </c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>
        <v>0</v>
      </c>
    </row>
    <row r="214" spans="1:245" x14ac:dyDescent="0.2">
      <c r="A214" s="2">
        <v>52</v>
      </c>
      <c r="B214" s="2">
        <f t="shared" ref="B214:G214" si="128">B221</f>
        <v>1</v>
      </c>
      <c r="C214" s="2">
        <f t="shared" si="128"/>
        <v>4</v>
      </c>
      <c r="D214" s="2">
        <f t="shared" si="128"/>
        <v>212</v>
      </c>
      <c r="E214" s="2">
        <f t="shared" si="128"/>
        <v>0</v>
      </c>
      <c r="F214" s="2" t="str">
        <f t="shared" si="128"/>
        <v>Новый раздел</v>
      </c>
      <c r="G214" s="2" t="str">
        <f t="shared" si="128"/>
        <v>Раздел: Пусконаладочные работы "вхолостую"  шкафа АИИСКУЭ</v>
      </c>
      <c r="H214" s="2"/>
      <c r="I214" s="2"/>
      <c r="J214" s="2"/>
      <c r="K214" s="2"/>
      <c r="L214" s="2"/>
      <c r="M214" s="2"/>
      <c r="N214" s="2"/>
      <c r="O214" s="2">
        <f t="shared" ref="O214:AT214" si="129">O221</f>
        <v>87816.88</v>
      </c>
      <c r="P214" s="2">
        <f t="shared" si="129"/>
        <v>0</v>
      </c>
      <c r="Q214" s="2">
        <f t="shared" si="129"/>
        <v>0</v>
      </c>
      <c r="R214" s="2">
        <f t="shared" si="129"/>
        <v>0</v>
      </c>
      <c r="S214" s="2">
        <f t="shared" si="129"/>
        <v>87816.88</v>
      </c>
      <c r="T214" s="2">
        <f t="shared" si="129"/>
        <v>0</v>
      </c>
      <c r="U214" s="2">
        <f t="shared" si="129"/>
        <v>148.25200000000001</v>
      </c>
      <c r="V214" s="2">
        <f t="shared" si="129"/>
        <v>0</v>
      </c>
      <c r="W214" s="2">
        <f t="shared" si="129"/>
        <v>0</v>
      </c>
      <c r="X214" s="2">
        <f t="shared" si="129"/>
        <v>64984.5</v>
      </c>
      <c r="Y214" s="2">
        <f t="shared" si="129"/>
        <v>31614.080000000002</v>
      </c>
      <c r="Z214" s="2">
        <f t="shared" si="129"/>
        <v>0</v>
      </c>
      <c r="AA214" s="2">
        <f t="shared" si="129"/>
        <v>0</v>
      </c>
      <c r="AB214" s="2">
        <f t="shared" si="129"/>
        <v>87816.88</v>
      </c>
      <c r="AC214" s="2">
        <f t="shared" si="129"/>
        <v>0</v>
      </c>
      <c r="AD214" s="2">
        <f t="shared" si="129"/>
        <v>0</v>
      </c>
      <c r="AE214" s="2">
        <f t="shared" si="129"/>
        <v>0</v>
      </c>
      <c r="AF214" s="2">
        <f t="shared" si="129"/>
        <v>87816.88</v>
      </c>
      <c r="AG214" s="2">
        <f t="shared" si="129"/>
        <v>0</v>
      </c>
      <c r="AH214" s="2">
        <f t="shared" si="129"/>
        <v>148.25200000000001</v>
      </c>
      <c r="AI214" s="2">
        <f t="shared" si="129"/>
        <v>0</v>
      </c>
      <c r="AJ214" s="2">
        <f t="shared" si="129"/>
        <v>0</v>
      </c>
      <c r="AK214" s="2">
        <f t="shared" si="129"/>
        <v>64984.5</v>
      </c>
      <c r="AL214" s="2">
        <f t="shared" si="129"/>
        <v>31614.080000000002</v>
      </c>
      <c r="AM214" s="2">
        <f t="shared" si="129"/>
        <v>0</v>
      </c>
      <c r="AN214" s="2">
        <f t="shared" si="129"/>
        <v>0</v>
      </c>
      <c r="AO214" s="2">
        <f t="shared" si="129"/>
        <v>0</v>
      </c>
      <c r="AP214" s="2">
        <f t="shared" si="129"/>
        <v>0</v>
      </c>
      <c r="AQ214" s="2">
        <f t="shared" si="129"/>
        <v>0</v>
      </c>
      <c r="AR214" s="2">
        <f t="shared" si="129"/>
        <v>184415.46</v>
      </c>
      <c r="AS214" s="2">
        <f t="shared" si="129"/>
        <v>0</v>
      </c>
      <c r="AT214" s="2">
        <f t="shared" si="129"/>
        <v>0</v>
      </c>
      <c r="AU214" s="2">
        <f t="shared" ref="AU214:BZ214" si="130">AU221</f>
        <v>184415.46</v>
      </c>
      <c r="AV214" s="2">
        <f t="shared" si="130"/>
        <v>0</v>
      </c>
      <c r="AW214" s="2">
        <f t="shared" si="130"/>
        <v>0</v>
      </c>
      <c r="AX214" s="2">
        <f t="shared" si="130"/>
        <v>0</v>
      </c>
      <c r="AY214" s="2">
        <f t="shared" si="130"/>
        <v>0</v>
      </c>
      <c r="AZ214" s="2">
        <f t="shared" si="130"/>
        <v>0</v>
      </c>
      <c r="BA214" s="2">
        <f t="shared" si="130"/>
        <v>0</v>
      </c>
      <c r="BB214" s="2">
        <f t="shared" si="130"/>
        <v>0</v>
      </c>
      <c r="BC214" s="2">
        <f t="shared" si="130"/>
        <v>0</v>
      </c>
      <c r="BD214" s="2">
        <f t="shared" si="130"/>
        <v>0</v>
      </c>
      <c r="BE214" s="2">
        <f t="shared" si="130"/>
        <v>0</v>
      </c>
      <c r="BF214" s="2">
        <f t="shared" si="130"/>
        <v>0</v>
      </c>
      <c r="BG214" s="2">
        <f t="shared" si="130"/>
        <v>0</v>
      </c>
      <c r="BH214" s="2">
        <f t="shared" si="130"/>
        <v>0</v>
      </c>
      <c r="BI214" s="2">
        <f t="shared" si="130"/>
        <v>0</v>
      </c>
      <c r="BJ214" s="2">
        <f t="shared" si="130"/>
        <v>0</v>
      </c>
      <c r="BK214" s="2">
        <f t="shared" si="130"/>
        <v>0</v>
      </c>
      <c r="BL214" s="2">
        <f t="shared" si="130"/>
        <v>0</v>
      </c>
      <c r="BM214" s="2">
        <f t="shared" si="130"/>
        <v>0</v>
      </c>
      <c r="BN214" s="2">
        <f t="shared" si="130"/>
        <v>0</v>
      </c>
      <c r="BO214" s="2">
        <f t="shared" si="130"/>
        <v>0</v>
      </c>
      <c r="BP214" s="2">
        <f t="shared" si="130"/>
        <v>0</v>
      </c>
      <c r="BQ214" s="2">
        <f t="shared" si="130"/>
        <v>0</v>
      </c>
      <c r="BR214" s="2">
        <f t="shared" si="130"/>
        <v>0</v>
      </c>
      <c r="BS214" s="2">
        <f t="shared" si="130"/>
        <v>0</v>
      </c>
      <c r="BT214" s="2">
        <f t="shared" si="130"/>
        <v>0</v>
      </c>
      <c r="BU214" s="2">
        <f t="shared" si="130"/>
        <v>0</v>
      </c>
      <c r="BV214" s="2">
        <f t="shared" si="130"/>
        <v>0</v>
      </c>
      <c r="BW214" s="2">
        <f t="shared" si="130"/>
        <v>0</v>
      </c>
      <c r="BX214" s="2">
        <f t="shared" si="130"/>
        <v>0</v>
      </c>
      <c r="BY214" s="2">
        <f t="shared" si="130"/>
        <v>0</v>
      </c>
      <c r="BZ214" s="2">
        <f t="shared" si="130"/>
        <v>0</v>
      </c>
      <c r="CA214" s="2">
        <f t="shared" ref="CA214:DF214" si="131">CA221</f>
        <v>184415.46</v>
      </c>
      <c r="CB214" s="2">
        <f t="shared" si="131"/>
        <v>0</v>
      </c>
      <c r="CC214" s="2">
        <f t="shared" si="131"/>
        <v>0</v>
      </c>
      <c r="CD214" s="2">
        <f t="shared" si="131"/>
        <v>184415.46</v>
      </c>
      <c r="CE214" s="2">
        <f t="shared" si="131"/>
        <v>0</v>
      </c>
      <c r="CF214" s="2">
        <f t="shared" si="131"/>
        <v>0</v>
      </c>
      <c r="CG214" s="2">
        <f t="shared" si="131"/>
        <v>0</v>
      </c>
      <c r="CH214" s="2">
        <f t="shared" si="131"/>
        <v>0</v>
      </c>
      <c r="CI214" s="2">
        <f t="shared" si="131"/>
        <v>0</v>
      </c>
      <c r="CJ214" s="2">
        <f t="shared" si="131"/>
        <v>0</v>
      </c>
      <c r="CK214" s="2">
        <f t="shared" si="131"/>
        <v>0</v>
      </c>
      <c r="CL214" s="2">
        <f t="shared" si="131"/>
        <v>0</v>
      </c>
      <c r="CM214" s="2">
        <f t="shared" si="131"/>
        <v>0</v>
      </c>
      <c r="CN214" s="2">
        <f t="shared" si="131"/>
        <v>0</v>
      </c>
      <c r="CO214" s="2">
        <f t="shared" si="131"/>
        <v>0</v>
      </c>
      <c r="CP214" s="2">
        <f t="shared" si="131"/>
        <v>0</v>
      </c>
      <c r="CQ214" s="2">
        <f t="shared" si="131"/>
        <v>0</v>
      </c>
      <c r="CR214" s="2">
        <f t="shared" si="131"/>
        <v>0</v>
      </c>
      <c r="CS214" s="2">
        <f t="shared" si="131"/>
        <v>0</v>
      </c>
      <c r="CT214" s="2">
        <f t="shared" si="131"/>
        <v>0</v>
      </c>
      <c r="CU214" s="2">
        <f t="shared" si="131"/>
        <v>0</v>
      </c>
      <c r="CV214" s="2">
        <f t="shared" si="131"/>
        <v>0</v>
      </c>
      <c r="CW214" s="2">
        <f t="shared" si="131"/>
        <v>0</v>
      </c>
      <c r="CX214" s="2">
        <f t="shared" si="131"/>
        <v>0</v>
      </c>
      <c r="CY214" s="2">
        <f t="shared" si="131"/>
        <v>0</v>
      </c>
      <c r="CZ214" s="2">
        <f t="shared" si="131"/>
        <v>0</v>
      </c>
      <c r="DA214" s="2">
        <f t="shared" si="131"/>
        <v>0</v>
      </c>
      <c r="DB214" s="2">
        <f t="shared" si="131"/>
        <v>0</v>
      </c>
      <c r="DC214" s="2">
        <f t="shared" si="131"/>
        <v>0</v>
      </c>
      <c r="DD214" s="2">
        <f t="shared" si="131"/>
        <v>0</v>
      </c>
      <c r="DE214" s="2">
        <f t="shared" si="131"/>
        <v>0</v>
      </c>
      <c r="DF214" s="2">
        <f t="shared" si="131"/>
        <v>0</v>
      </c>
      <c r="DG214" s="3">
        <f t="shared" ref="DG214:EL214" si="132">DG221</f>
        <v>0</v>
      </c>
      <c r="DH214" s="3">
        <f t="shared" si="132"/>
        <v>0</v>
      </c>
      <c r="DI214" s="3">
        <f t="shared" si="132"/>
        <v>0</v>
      </c>
      <c r="DJ214" s="3">
        <f t="shared" si="132"/>
        <v>0</v>
      </c>
      <c r="DK214" s="3">
        <f t="shared" si="132"/>
        <v>0</v>
      </c>
      <c r="DL214" s="3">
        <f t="shared" si="132"/>
        <v>0</v>
      </c>
      <c r="DM214" s="3">
        <f t="shared" si="132"/>
        <v>0</v>
      </c>
      <c r="DN214" s="3">
        <f t="shared" si="132"/>
        <v>0</v>
      </c>
      <c r="DO214" s="3">
        <f t="shared" si="132"/>
        <v>0</v>
      </c>
      <c r="DP214" s="3">
        <f t="shared" si="132"/>
        <v>0</v>
      </c>
      <c r="DQ214" s="3">
        <f t="shared" si="132"/>
        <v>0</v>
      </c>
      <c r="DR214" s="3">
        <f t="shared" si="132"/>
        <v>0</v>
      </c>
      <c r="DS214" s="3">
        <f t="shared" si="132"/>
        <v>0</v>
      </c>
      <c r="DT214" s="3">
        <f t="shared" si="132"/>
        <v>0</v>
      </c>
      <c r="DU214" s="3">
        <f t="shared" si="132"/>
        <v>0</v>
      </c>
      <c r="DV214" s="3">
        <f t="shared" si="132"/>
        <v>0</v>
      </c>
      <c r="DW214" s="3">
        <f t="shared" si="132"/>
        <v>0</v>
      </c>
      <c r="DX214" s="3">
        <f t="shared" si="132"/>
        <v>0</v>
      </c>
      <c r="DY214" s="3">
        <f t="shared" si="132"/>
        <v>0</v>
      </c>
      <c r="DZ214" s="3">
        <f t="shared" si="132"/>
        <v>0</v>
      </c>
      <c r="EA214" s="3">
        <f t="shared" si="132"/>
        <v>0</v>
      </c>
      <c r="EB214" s="3">
        <f t="shared" si="132"/>
        <v>0</v>
      </c>
      <c r="EC214" s="3">
        <f t="shared" si="132"/>
        <v>0</v>
      </c>
      <c r="ED214" s="3">
        <f t="shared" si="132"/>
        <v>0</v>
      </c>
      <c r="EE214" s="3">
        <f t="shared" si="132"/>
        <v>0</v>
      </c>
      <c r="EF214" s="3">
        <f t="shared" si="132"/>
        <v>0</v>
      </c>
      <c r="EG214" s="3">
        <f t="shared" si="132"/>
        <v>0</v>
      </c>
      <c r="EH214" s="3">
        <f t="shared" si="132"/>
        <v>0</v>
      </c>
      <c r="EI214" s="3">
        <f t="shared" si="132"/>
        <v>0</v>
      </c>
      <c r="EJ214" s="3">
        <f t="shared" si="132"/>
        <v>0</v>
      </c>
      <c r="EK214" s="3">
        <f t="shared" si="132"/>
        <v>0</v>
      </c>
      <c r="EL214" s="3">
        <f t="shared" si="132"/>
        <v>0</v>
      </c>
      <c r="EM214" s="3">
        <f t="shared" ref="EM214:FR214" si="133">EM221</f>
        <v>0</v>
      </c>
      <c r="EN214" s="3">
        <f t="shared" si="133"/>
        <v>0</v>
      </c>
      <c r="EO214" s="3">
        <f t="shared" si="133"/>
        <v>0</v>
      </c>
      <c r="EP214" s="3">
        <f t="shared" si="133"/>
        <v>0</v>
      </c>
      <c r="EQ214" s="3">
        <f t="shared" si="133"/>
        <v>0</v>
      </c>
      <c r="ER214" s="3">
        <f t="shared" si="133"/>
        <v>0</v>
      </c>
      <c r="ES214" s="3">
        <f t="shared" si="133"/>
        <v>0</v>
      </c>
      <c r="ET214" s="3">
        <f t="shared" si="133"/>
        <v>0</v>
      </c>
      <c r="EU214" s="3">
        <f t="shared" si="133"/>
        <v>0</v>
      </c>
      <c r="EV214" s="3">
        <f t="shared" si="133"/>
        <v>0</v>
      </c>
      <c r="EW214" s="3">
        <f t="shared" si="133"/>
        <v>0</v>
      </c>
      <c r="EX214" s="3">
        <f t="shared" si="133"/>
        <v>0</v>
      </c>
      <c r="EY214" s="3">
        <f t="shared" si="133"/>
        <v>0</v>
      </c>
      <c r="EZ214" s="3">
        <f t="shared" si="133"/>
        <v>0</v>
      </c>
      <c r="FA214" s="3">
        <f t="shared" si="133"/>
        <v>0</v>
      </c>
      <c r="FB214" s="3">
        <f t="shared" si="133"/>
        <v>0</v>
      </c>
      <c r="FC214" s="3">
        <f t="shared" si="133"/>
        <v>0</v>
      </c>
      <c r="FD214" s="3">
        <f t="shared" si="133"/>
        <v>0</v>
      </c>
      <c r="FE214" s="3">
        <f t="shared" si="133"/>
        <v>0</v>
      </c>
      <c r="FF214" s="3">
        <f t="shared" si="133"/>
        <v>0</v>
      </c>
      <c r="FG214" s="3">
        <f t="shared" si="133"/>
        <v>0</v>
      </c>
      <c r="FH214" s="3">
        <f t="shared" si="133"/>
        <v>0</v>
      </c>
      <c r="FI214" s="3">
        <f t="shared" si="133"/>
        <v>0</v>
      </c>
      <c r="FJ214" s="3">
        <f t="shared" si="133"/>
        <v>0</v>
      </c>
      <c r="FK214" s="3">
        <f t="shared" si="133"/>
        <v>0</v>
      </c>
      <c r="FL214" s="3">
        <f t="shared" si="133"/>
        <v>0</v>
      </c>
      <c r="FM214" s="3">
        <f t="shared" si="133"/>
        <v>0</v>
      </c>
      <c r="FN214" s="3">
        <f t="shared" si="133"/>
        <v>0</v>
      </c>
      <c r="FO214" s="3">
        <f t="shared" si="133"/>
        <v>0</v>
      </c>
      <c r="FP214" s="3">
        <f t="shared" si="133"/>
        <v>0</v>
      </c>
      <c r="FQ214" s="3">
        <f t="shared" si="133"/>
        <v>0</v>
      </c>
      <c r="FR214" s="3">
        <f t="shared" si="133"/>
        <v>0</v>
      </c>
      <c r="FS214" s="3">
        <f t="shared" ref="FS214:GX214" si="134">FS221</f>
        <v>0</v>
      </c>
      <c r="FT214" s="3">
        <f t="shared" si="134"/>
        <v>0</v>
      </c>
      <c r="FU214" s="3">
        <f t="shared" si="134"/>
        <v>0</v>
      </c>
      <c r="FV214" s="3">
        <f t="shared" si="134"/>
        <v>0</v>
      </c>
      <c r="FW214" s="3">
        <f t="shared" si="134"/>
        <v>0</v>
      </c>
      <c r="FX214" s="3">
        <f t="shared" si="134"/>
        <v>0</v>
      </c>
      <c r="FY214" s="3">
        <f t="shared" si="134"/>
        <v>0</v>
      </c>
      <c r="FZ214" s="3">
        <f t="shared" si="134"/>
        <v>0</v>
      </c>
      <c r="GA214" s="3">
        <f t="shared" si="134"/>
        <v>0</v>
      </c>
      <c r="GB214" s="3">
        <f t="shared" si="134"/>
        <v>0</v>
      </c>
      <c r="GC214" s="3">
        <f t="shared" si="134"/>
        <v>0</v>
      </c>
      <c r="GD214" s="3">
        <f t="shared" si="134"/>
        <v>0</v>
      </c>
      <c r="GE214" s="3">
        <f t="shared" si="134"/>
        <v>0</v>
      </c>
      <c r="GF214" s="3">
        <f t="shared" si="134"/>
        <v>0</v>
      </c>
      <c r="GG214" s="3">
        <f t="shared" si="134"/>
        <v>0</v>
      </c>
      <c r="GH214" s="3">
        <f t="shared" si="134"/>
        <v>0</v>
      </c>
      <c r="GI214" s="3">
        <f t="shared" si="134"/>
        <v>0</v>
      </c>
      <c r="GJ214" s="3">
        <f t="shared" si="134"/>
        <v>0</v>
      </c>
      <c r="GK214" s="3">
        <f t="shared" si="134"/>
        <v>0</v>
      </c>
      <c r="GL214" s="3">
        <f t="shared" si="134"/>
        <v>0</v>
      </c>
      <c r="GM214" s="3">
        <f t="shared" si="134"/>
        <v>0</v>
      </c>
      <c r="GN214" s="3">
        <f t="shared" si="134"/>
        <v>0</v>
      </c>
      <c r="GO214" s="3">
        <f t="shared" si="134"/>
        <v>0</v>
      </c>
      <c r="GP214" s="3">
        <f t="shared" si="134"/>
        <v>0</v>
      </c>
      <c r="GQ214" s="3">
        <f t="shared" si="134"/>
        <v>0</v>
      </c>
      <c r="GR214" s="3">
        <f t="shared" si="134"/>
        <v>0</v>
      </c>
      <c r="GS214" s="3">
        <f t="shared" si="134"/>
        <v>0</v>
      </c>
      <c r="GT214" s="3">
        <f t="shared" si="134"/>
        <v>0</v>
      </c>
      <c r="GU214" s="3">
        <f t="shared" si="134"/>
        <v>0</v>
      </c>
      <c r="GV214" s="3">
        <f t="shared" si="134"/>
        <v>0</v>
      </c>
      <c r="GW214" s="3">
        <f t="shared" si="134"/>
        <v>0</v>
      </c>
      <c r="GX214" s="3">
        <f t="shared" si="134"/>
        <v>0</v>
      </c>
    </row>
    <row r="216" spans="1:245" x14ac:dyDescent="0.2">
      <c r="A216">
        <v>17</v>
      </c>
      <c r="B216">
        <v>1</v>
      </c>
      <c r="C216">
        <f>ROW(SmtRes!A97)</f>
        <v>97</v>
      </c>
      <c r="D216">
        <f>ROW(EtalonRes!A97)</f>
        <v>97</v>
      </c>
      <c r="E216" t="s">
        <v>253</v>
      </c>
      <c r="F216" t="s">
        <v>239</v>
      </c>
      <c r="G216" t="s">
        <v>240</v>
      </c>
      <c r="H216" t="s">
        <v>20</v>
      </c>
      <c r="I216">
        <v>4</v>
      </c>
      <c r="J216">
        <v>0</v>
      </c>
      <c r="K216">
        <v>4</v>
      </c>
      <c r="O216">
        <f>ROUND(CP216,2)</f>
        <v>3281.27</v>
      </c>
      <c r="P216">
        <f>ROUND(CQ216*I216,2)</f>
        <v>0</v>
      </c>
      <c r="Q216">
        <f>ROUND(CR216*I216,2)</f>
        <v>0</v>
      </c>
      <c r="R216">
        <f>ROUND(CS216*I216,2)</f>
        <v>0</v>
      </c>
      <c r="S216">
        <f>ROUND(CT216*I216,2)</f>
        <v>3281.27</v>
      </c>
      <c r="T216">
        <f>ROUND(CU216*I216,2)</f>
        <v>0</v>
      </c>
      <c r="U216">
        <f>ROUND(CV216*I216,7)</f>
        <v>6.76</v>
      </c>
      <c r="V216">
        <f>ROUND(CW216*I216,7)</f>
        <v>0</v>
      </c>
      <c r="W216">
        <f>ROUND(CX216*I216,2)</f>
        <v>0</v>
      </c>
      <c r="X216">
        <f t="shared" ref="X216:Y219" si="135">ROUND(CY216,2)</f>
        <v>2428.14</v>
      </c>
      <c r="Y216">
        <f t="shared" si="135"/>
        <v>1181.26</v>
      </c>
      <c r="AA216">
        <v>50209403</v>
      </c>
      <c r="AB216">
        <f>ROUND((AC216+AD216+AF216),6)</f>
        <v>15.872999999999999</v>
      </c>
      <c r="AC216">
        <f>ROUND((ES216),6)</f>
        <v>0</v>
      </c>
      <c r="AD216">
        <f>ROUND(((((ET216*ROUND(1.3,7)))-((EU216*ROUND(1.3,7))))+AE216),6)</f>
        <v>0</v>
      </c>
      <c r="AE216">
        <f t="shared" ref="AE216:AF219" si="136">ROUND(((EU216*ROUND(1.3,7))),6)</f>
        <v>0</v>
      </c>
      <c r="AF216">
        <f t="shared" si="136"/>
        <v>15.872999999999999</v>
      </c>
      <c r="AG216">
        <f>ROUND((AP216),6)</f>
        <v>0</v>
      </c>
      <c r="AH216">
        <f t="shared" ref="AH216:AI219" si="137">((EW216*ROUND(1.3,7)))</f>
        <v>1.6900000000000002</v>
      </c>
      <c r="AI216">
        <f t="shared" si="137"/>
        <v>0</v>
      </c>
      <c r="AJ216">
        <f>(AS216)</f>
        <v>0</v>
      </c>
      <c r="AK216">
        <v>12.21</v>
      </c>
      <c r="AL216">
        <v>0</v>
      </c>
      <c r="AM216">
        <v>0</v>
      </c>
      <c r="AN216">
        <v>0</v>
      </c>
      <c r="AO216">
        <v>12.21</v>
      </c>
      <c r="AP216">
        <v>0</v>
      </c>
      <c r="AQ216">
        <v>1.3</v>
      </c>
      <c r="AR216">
        <v>0</v>
      </c>
      <c r="AS216">
        <v>0</v>
      </c>
      <c r="AT216">
        <v>74</v>
      </c>
      <c r="AU216">
        <v>36</v>
      </c>
      <c r="AV216">
        <v>1</v>
      </c>
      <c r="AW216">
        <v>1</v>
      </c>
      <c r="AZ216">
        <v>1</v>
      </c>
      <c r="BA216">
        <v>51.68</v>
      </c>
      <c r="BB216">
        <v>1</v>
      </c>
      <c r="BC216">
        <v>1</v>
      </c>
      <c r="BD216" t="s">
        <v>3</v>
      </c>
      <c r="BE216" t="s">
        <v>3</v>
      </c>
      <c r="BF216" t="s">
        <v>3</v>
      </c>
      <c r="BG216" t="s">
        <v>3</v>
      </c>
      <c r="BH216">
        <v>0</v>
      </c>
      <c r="BI216">
        <v>4</v>
      </c>
      <c r="BJ216" t="s">
        <v>241</v>
      </c>
      <c r="BM216">
        <v>200001</v>
      </c>
      <c r="BN216">
        <v>0</v>
      </c>
      <c r="BO216" t="s">
        <v>3</v>
      </c>
      <c r="BP216">
        <v>0</v>
      </c>
      <c r="BQ216">
        <v>4</v>
      </c>
      <c r="BR216">
        <v>0</v>
      </c>
      <c r="BS216">
        <v>1</v>
      </c>
      <c r="BT216">
        <v>1</v>
      </c>
      <c r="BU216">
        <v>1</v>
      </c>
      <c r="BV216">
        <v>1</v>
      </c>
      <c r="BW216">
        <v>1</v>
      </c>
      <c r="BX216">
        <v>1</v>
      </c>
      <c r="BY216" t="s">
        <v>3</v>
      </c>
      <c r="BZ216">
        <v>74</v>
      </c>
      <c r="CA216">
        <v>36</v>
      </c>
      <c r="CB216" t="s">
        <v>3</v>
      </c>
      <c r="CE216">
        <v>0</v>
      </c>
      <c r="CF216">
        <v>0</v>
      </c>
      <c r="CG216">
        <v>0</v>
      </c>
      <c r="CM216">
        <v>0</v>
      </c>
      <c r="CN216" t="s">
        <v>367</v>
      </c>
      <c r="CO216">
        <v>0</v>
      </c>
      <c r="CP216">
        <f>(P216+Q216+S216)</f>
        <v>3281.27</v>
      </c>
      <c r="CQ216">
        <f>AC216*BC216</f>
        <v>0</v>
      </c>
      <c r="CR216">
        <f>((((ET216*ROUND(1.3,7)))*BB216-((EU216*ROUND(1.3,7)))*BS216)+AE216*BS216)</f>
        <v>0</v>
      </c>
      <c r="CS216">
        <f>AE216*BS216</f>
        <v>0</v>
      </c>
      <c r="CT216">
        <f>AF216*BA216</f>
        <v>820.31664000000001</v>
      </c>
      <c r="CU216">
        <f t="shared" ref="CU216:CX219" si="138">AG216</f>
        <v>0</v>
      </c>
      <c r="CV216">
        <f t="shared" si="138"/>
        <v>1.6900000000000002</v>
      </c>
      <c r="CW216">
        <f t="shared" si="138"/>
        <v>0</v>
      </c>
      <c r="CX216">
        <f t="shared" si="138"/>
        <v>0</v>
      </c>
      <c r="CY216">
        <f>(((S216+R216)*AT216)/100)</f>
        <v>2428.1397999999999</v>
      </c>
      <c r="CZ216">
        <f>(((S216+R216)*AU216)/100)</f>
        <v>1181.2572</v>
      </c>
      <c r="DB216">
        <v>49</v>
      </c>
      <c r="DC216" t="s">
        <v>3</v>
      </c>
      <c r="DD216" t="s">
        <v>3</v>
      </c>
      <c r="DE216" t="s">
        <v>22</v>
      </c>
      <c r="DF216" t="s">
        <v>22</v>
      </c>
      <c r="DG216" t="s">
        <v>22</v>
      </c>
      <c r="DH216" t="s">
        <v>3</v>
      </c>
      <c r="DI216" t="s">
        <v>22</v>
      </c>
      <c r="DJ216" t="s">
        <v>22</v>
      </c>
      <c r="DK216" t="s">
        <v>3</v>
      </c>
      <c r="DL216" t="s">
        <v>3</v>
      </c>
      <c r="DM216" t="s">
        <v>3</v>
      </c>
      <c r="DN216">
        <v>0</v>
      </c>
      <c r="DO216">
        <v>0</v>
      </c>
      <c r="DP216">
        <v>1</v>
      </c>
      <c r="DQ216">
        <v>1</v>
      </c>
      <c r="DU216">
        <v>1013</v>
      </c>
      <c r="DV216" t="s">
        <v>20</v>
      </c>
      <c r="DW216" t="s">
        <v>20</v>
      </c>
      <c r="DX216">
        <v>1</v>
      </c>
      <c r="DZ216" t="s">
        <v>3</v>
      </c>
      <c r="EA216" t="s">
        <v>3</v>
      </c>
      <c r="EB216" t="s">
        <v>3</v>
      </c>
      <c r="EC216" t="s">
        <v>3</v>
      </c>
      <c r="EE216">
        <v>48237344</v>
      </c>
      <c r="EF216">
        <v>4</v>
      </c>
      <c r="EG216" t="s">
        <v>23</v>
      </c>
      <c r="EH216">
        <v>83</v>
      </c>
      <c r="EI216" t="s">
        <v>23</v>
      </c>
      <c r="EJ216">
        <v>4</v>
      </c>
      <c r="EK216">
        <v>200001</v>
      </c>
      <c r="EL216" t="s">
        <v>24</v>
      </c>
      <c r="EM216" t="s">
        <v>25</v>
      </c>
      <c r="EO216" t="s">
        <v>26</v>
      </c>
      <c r="EQ216">
        <v>0</v>
      </c>
      <c r="ER216">
        <v>12.21</v>
      </c>
      <c r="ES216">
        <v>0</v>
      </c>
      <c r="ET216">
        <v>0</v>
      </c>
      <c r="EU216">
        <v>0</v>
      </c>
      <c r="EV216">
        <v>12.21</v>
      </c>
      <c r="EW216">
        <v>1.3</v>
      </c>
      <c r="EX216">
        <v>0</v>
      </c>
      <c r="EY216">
        <v>0</v>
      </c>
      <c r="FQ216">
        <v>0</v>
      </c>
      <c r="FR216">
        <f>ROUND(IF(BI216=3,GM216,0),2)</f>
        <v>0</v>
      </c>
      <c r="FS216">
        <v>0</v>
      </c>
      <c r="FX216">
        <v>74</v>
      </c>
      <c r="FY216">
        <v>36</v>
      </c>
      <c r="GA216" t="s">
        <v>3</v>
      </c>
      <c r="GD216">
        <v>1</v>
      </c>
      <c r="GF216">
        <v>-208329431</v>
      </c>
      <c r="GG216">
        <v>2</v>
      </c>
      <c r="GH216">
        <v>1</v>
      </c>
      <c r="GI216">
        <v>4</v>
      </c>
      <c r="GJ216">
        <v>0</v>
      </c>
      <c r="GK216">
        <v>0</v>
      </c>
      <c r="GL216">
        <f>ROUND(IF(AND(BH216=3,BI216=3,FS216&lt;&gt;0),P216,0),2)</f>
        <v>0</v>
      </c>
      <c r="GM216">
        <f>ROUND(O216+X216+Y216,2)+GX216</f>
        <v>6890.67</v>
      </c>
      <c r="GN216">
        <f>IF(OR(BI216=0,BI216=1),GM216-GX216,0)</f>
        <v>0</v>
      </c>
      <c r="GO216">
        <f>IF(BI216=2,GM216-GX216,0)</f>
        <v>0</v>
      </c>
      <c r="GP216">
        <f>IF(BI216=4,GM216-GX216,0)</f>
        <v>6890.67</v>
      </c>
      <c r="GR216">
        <v>0</v>
      </c>
      <c r="GS216">
        <v>3</v>
      </c>
      <c r="GT216">
        <v>0</v>
      </c>
      <c r="GU216" t="s">
        <v>3</v>
      </c>
      <c r="GV216">
        <f>ROUND((GT216),6)</f>
        <v>0</v>
      </c>
      <c r="GW216">
        <v>1</v>
      </c>
      <c r="GX216">
        <f>ROUND(HC216*I216,2)</f>
        <v>0</v>
      </c>
      <c r="HA216">
        <v>0</v>
      </c>
      <c r="HB216">
        <v>0</v>
      </c>
      <c r="HC216">
        <f>GV216*GW216</f>
        <v>0</v>
      </c>
      <c r="HE216" t="s">
        <v>3</v>
      </c>
      <c r="HF216" t="s">
        <v>3</v>
      </c>
      <c r="HM216" t="s">
        <v>3</v>
      </c>
      <c r="HN216" t="s">
        <v>27</v>
      </c>
      <c r="HO216" t="s">
        <v>28</v>
      </c>
      <c r="HP216" t="s">
        <v>23</v>
      </c>
      <c r="HQ216" t="s">
        <v>23</v>
      </c>
      <c r="IK216">
        <v>0</v>
      </c>
    </row>
    <row r="217" spans="1:245" x14ac:dyDescent="0.2">
      <c r="A217">
        <v>17</v>
      </c>
      <c r="B217">
        <v>1</v>
      </c>
      <c r="C217">
        <f>ROW(SmtRes!A99)</f>
        <v>99</v>
      </c>
      <c r="D217">
        <f>ROW(EtalonRes!A99)</f>
        <v>99</v>
      </c>
      <c r="E217" t="s">
        <v>254</v>
      </c>
      <c r="F217" t="s">
        <v>255</v>
      </c>
      <c r="G217" t="s">
        <v>256</v>
      </c>
      <c r="H217" t="s">
        <v>36</v>
      </c>
      <c r="I217">
        <v>18</v>
      </c>
      <c r="J217">
        <v>0</v>
      </c>
      <c r="K217">
        <v>18</v>
      </c>
      <c r="O217">
        <f>ROUND(CP217,2)</f>
        <v>66318.67</v>
      </c>
      <c r="P217">
        <f>ROUND(CQ217*I217,2)</f>
        <v>0</v>
      </c>
      <c r="Q217">
        <f>ROUND(CR217*I217,2)</f>
        <v>0</v>
      </c>
      <c r="R217">
        <f>ROUND(CS217*I217,2)</f>
        <v>0</v>
      </c>
      <c r="S217">
        <f>ROUND(CT217*I217,2)</f>
        <v>66318.67</v>
      </c>
      <c r="T217">
        <f>ROUND(CU217*I217,2)</f>
        <v>0</v>
      </c>
      <c r="U217">
        <f>ROUND(CV217*I217,7)</f>
        <v>113.724</v>
      </c>
      <c r="V217">
        <f>ROUND(CW217*I217,7)</f>
        <v>0</v>
      </c>
      <c r="W217">
        <f>ROUND(CX217*I217,2)</f>
        <v>0</v>
      </c>
      <c r="X217">
        <f t="shared" si="135"/>
        <v>49075.82</v>
      </c>
      <c r="Y217">
        <f t="shared" si="135"/>
        <v>23874.720000000001</v>
      </c>
      <c r="AA217">
        <v>50209403</v>
      </c>
      <c r="AB217">
        <f>ROUND((AC217+AD217+AF217),6)</f>
        <v>71.292000000000002</v>
      </c>
      <c r="AC217">
        <f>ROUND((ES217),6)</f>
        <v>0</v>
      </c>
      <c r="AD217">
        <f>ROUND(((((ET217*ROUND(1.3,7)))-((EU217*ROUND(1.3,7))))+AE217),6)</f>
        <v>0</v>
      </c>
      <c r="AE217">
        <f t="shared" si="136"/>
        <v>0</v>
      </c>
      <c r="AF217">
        <f t="shared" si="136"/>
        <v>71.292000000000002</v>
      </c>
      <c r="AG217">
        <f>ROUND((AP217),6)</f>
        <v>0</v>
      </c>
      <c r="AH217">
        <f t="shared" si="137"/>
        <v>6.3180000000000005</v>
      </c>
      <c r="AI217">
        <f t="shared" si="137"/>
        <v>0</v>
      </c>
      <c r="AJ217">
        <f>(AS217)</f>
        <v>0</v>
      </c>
      <c r="AK217">
        <v>54.84</v>
      </c>
      <c r="AL217">
        <v>0</v>
      </c>
      <c r="AM217">
        <v>0</v>
      </c>
      <c r="AN217">
        <v>0</v>
      </c>
      <c r="AO217">
        <v>54.84</v>
      </c>
      <c r="AP217">
        <v>0</v>
      </c>
      <c r="AQ217">
        <v>4.8600000000000003</v>
      </c>
      <c r="AR217">
        <v>0</v>
      </c>
      <c r="AS217">
        <v>0</v>
      </c>
      <c r="AT217">
        <v>74</v>
      </c>
      <c r="AU217">
        <v>36</v>
      </c>
      <c r="AV217">
        <v>1</v>
      </c>
      <c r="AW217">
        <v>1</v>
      </c>
      <c r="AZ217">
        <v>1</v>
      </c>
      <c r="BA217">
        <v>51.68</v>
      </c>
      <c r="BB217">
        <v>1</v>
      </c>
      <c r="BC217">
        <v>1</v>
      </c>
      <c r="BD217" t="s">
        <v>3</v>
      </c>
      <c r="BE217" t="s">
        <v>3</v>
      </c>
      <c r="BF217" t="s">
        <v>3</v>
      </c>
      <c r="BG217" t="s">
        <v>3</v>
      </c>
      <c r="BH217">
        <v>0</v>
      </c>
      <c r="BI217">
        <v>4</v>
      </c>
      <c r="BJ217" t="s">
        <v>257</v>
      </c>
      <c r="BM217">
        <v>200001</v>
      </c>
      <c r="BN217">
        <v>0</v>
      </c>
      <c r="BO217" t="s">
        <v>3</v>
      </c>
      <c r="BP217">
        <v>0</v>
      </c>
      <c r="BQ217">
        <v>4</v>
      </c>
      <c r="BR217">
        <v>0</v>
      </c>
      <c r="BS217">
        <v>1</v>
      </c>
      <c r="BT217">
        <v>1</v>
      </c>
      <c r="BU217">
        <v>1</v>
      </c>
      <c r="BV217">
        <v>1</v>
      </c>
      <c r="BW217">
        <v>1</v>
      </c>
      <c r="BX217">
        <v>1</v>
      </c>
      <c r="BY217" t="s">
        <v>3</v>
      </c>
      <c r="BZ217">
        <v>74</v>
      </c>
      <c r="CA217">
        <v>36</v>
      </c>
      <c r="CB217" t="s">
        <v>3</v>
      </c>
      <c r="CE217">
        <v>0</v>
      </c>
      <c r="CF217">
        <v>0</v>
      </c>
      <c r="CG217">
        <v>0</v>
      </c>
      <c r="CM217">
        <v>0</v>
      </c>
      <c r="CN217" t="s">
        <v>367</v>
      </c>
      <c r="CO217">
        <v>0</v>
      </c>
      <c r="CP217">
        <f>(P217+Q217+S217)</f>
        <v>66318.67</v>
      </c>
      <c r="CQ217">
        <f>AC217*BC217</f>
        <v>0</v>
      </c>
      <c r="CR217">
        <f>((((ET217*ROUND(1.3,7)))*BB217-((EU217*ROUND(1.3,7)))*BS217)+AE217*BS217)</f>
        <v>0</v>
      </c>
      <c r="CS217">
        <f>AE217*BS217</f>
        <v>0</v>
      </c>
      <c r="CT217">
        <f>AF217*BA217</f>
        <v>3684.3705599999998</v>
      </c>
      <c r="CU217">
        <f t="shared" si="138"/>
        <v>0</v>
      </c>
      <c r="CV217">
        <f t="shared" si="138"/>
        <v>6.3180000000000005</v>
      </c>
      <c r="CW217">
        <f t="shared" si="138"/>
        <v>0</v>
      </c>
      <c r="CX217">
        <f t="shared" si="138"/>
        <v>0</v>
      </c>
      <c r="CY217">
        <f>(((S217+R217)*AT217)/100)</f>
        <v>49075.815800000004</v>
      </c>
      <c r="CZ217">
        <f>(((S217+R217)*AU217)/100)</f>
        <v>23874.7212</v>
      </c>
      <c r="DB217">
        <v>50</v>
      </c>
      <c r="DC217" t="s">
        <v>3</v>
      </c>
      <c r="DD217" t="s">
        <v>3</v>
      </c>
      <c r="DE217" t="s">
        <v>22</v>
      </c>
      <c r="DF217" t="s">
        <v>22</v>
      </c>
      <c r="DG217" t="s">
        <v>22</v>
      </c>
      <c r="DH217" t="s">
        <v>3</v>
      </c>
      <c r="DI217" t="s">
        <v>22</v>
      </c>
      <c r="DJ217" t="s">
        <v>22</v>
      </c>
      <c r="DK217" t="s">
        <v>3</v>
      </c>
      <c r="DL217" t="s">
        <v>3</v>
      </c>
      <c r="DM217" t="s">
        <v>3</v>
      </c>
      <c r="DN217">
        <v>0</v>
      </c>
      <c r="DO217">
        <v>0</v>
      </c>
      <c r="DP217">
        <v>1</v>
      </c>
      <c r="DQ217">
        <v>1</v>
      </c>
      <c r="DU217">
        <v>1013</v>
      </c>
      <c r="DV217" t="s">
        <v>36</v>
      </c>
      <c r="DW217" t="s">
        <v>36</v>
      </c>
      <c r="DX217">
        <v>1</v>
      </c>
      <c r="DZ217" t="s">
        <v>3</v>
      </c>
      <c r="EA217" t="s">
        <v>3</v>
      </c>
      <c r="EB217" t="s">
        <v>3</v>
      </c>
      <c r="EC217" t="s">
        <v>3</v>
      </c>
      <c r="EE217">
        <v>48237344</v>
      </c>
      <c r="EF217">
        <v>4</v>
      </c>
      <c r="EG217" t="s">
        <v>23</v>
      </c>
      <c r="EH217">
        <v>83</v>
      </c>
      <c r="EI217" t="s">
        <v>23</v>
      </c>
      <c r="EJ217">
        <v>4</v>
      </c>
      <c r="EK217">
        <v>200001</v>
      </c>
      <c r="EL217" t="s">
        <v>24</v>
      </c>
      <c r="EM217" t="s">
        <v>25</v>
      </c>
      <c r="EO217" t="s">
        <v>26</v>
      </c>
      <c r="EQ217">
        <v>0</v>
      </c>
      <c r="ER217">
        <v>54.84</v>
      </c>
      <c r="ES217">
        <v>0</v>
      </c>
      <c r="ET217">
        <v>0</v>
      </c>
      <c r="EU217">
        <v>0</v>
      </c>
      <c r="EV217">
        <v>54.84</v>
      </c>
      <c r="EW217">
        <v>4.8600000000000003</v>
      </c>
      <c r="EX217">
        <v>0</v>
      </c>
      <c r="EY217">
        <v>0</v>
      </c>
      <c r="FQ217">
        <v>0</v>
      </c>
      <c r="FR217">
        <f>ROUND(IF(BI217=3,GM217,0),2)</f>
        <v>0</v>
      </c>
      <c r="FS217">
        <v>0</v>
      </c>
      <c r="FX217">
        <v>74</v>
      </c>
      <c r="FY217">
        <v>36</v>
      </c>
      <c r="GA217" t="s">
        <v>3</v>
      </c>
      <c r="GD217">
        <v>1</v>
      </c>
      <c r="GF217">
        <v>-1674536140</v>
      </c>
      <c r="GG217">
        <v>2</v>
      </c>
      <c r="GH217">
        <v>1</v>
      </c>
      <c r="GI217">
        <v>4</v>
      </c>
      <c r="GJ217">
        <v>0</v>
      </c>
      <c r="GK217">
        <v>0</v>
      </c>
      <c r="GL217">
        <f>ROUND(IF(AND(BH217=3,BI217=3,FS217&lt;&gt;0),P217,0),2)</f>
        <v>0</v>
      </c>
      <c r="GM217">
        <f>ROUND(O217+X217+Y217,2)+GX217</f>
        <v>139269.21</v>
      </c>
      <c r="GN217">
        <f>IF(OR(BI217=0,BI217=1),GM217-GX217,0)</f>
        <v>0</v>
      </c>
      <c r="GO217">
        <f>IF(BI217=2,GM217-GX217,0)</f>
        <v>0</v>
      </c>
      <c r="GP217">
        <f>IF(BI217=4,GM217-GX217,0)</f>
        <v>139269.21</v>
      </c>
      <c r="GR217">
        <v>0</v>
      </c>
      <c r="GS217">
        <v>3</v>
      </c>
      <c r="GT217">
        <v>0</v>
      </c>
      <c r="GU217" t="s">
        <v>3</v>
      </c>
      <c r="GV217">
        <f>ROUND((GT217),6)</f>
        <v>0</v>
      </c>
      <c r="GW217">
        <v>1</v>
      </c>
      <c r="GX217">
        <f>ROUND(HC217*I217,2)</f>
        <v>0</v>
      </c>
      <c r="HA217">
        <v>0</v>
      </c>
      <c r="HB217">
        <v>0</v>
      </c>
      <c r="HC217">
        <f>GV217*GW217</f>
        <v>0</v>
      </c>
      <c r="HE217" t="s">
        <v>3</v>
      </c>
      <c r="HF217" t="s">
        <v>3</v>
      </c>
      <c r="HM217" t="s">
        <v>3</v>
      </c>
      <c r="HN217" t="s">
        <v>27</v>
      </c>
      <c r="HO217" t="s">
        <v>28</v>
      </c>
      <c r="HP217" t="s">
        <v>23</v>
      </c>
      <c r="HQ217" t="s">
        <v>23</v>
      </c>
      <c r="IK217">
        <v>0</v>
      </c>
    </row>
    <row r="218" spans="1:245" x14ac:dyDescent="0.2">
      <c r="A218">
        <v>17</v>
      </c>
      <c r="B218">
        <v>1</v>
      </c>
      <c r="C218">
        <f>ROW(SmtRes!A101)</f>
        <v>101</v>
      </c>
      <c r="D218">
        <f>ROW(EtalonRes!A101)</f>
        <v>101</v>
      </c>
      <c r="E218" t="s">
        <v>258</v>
      </c>
      <c r="F218" t="s">
        <v>99</v>
      </c>
      <c r="G218" t="s">
        <v>100</v>
      </c>
      <c r="H218" t="s">
        <v>101</v>
      </c>
      <c r="I218">
        <v>6</v>
      </c>
      <c r="J218">
        <v>0</v>
      </c>
      <c r="K218">
        <v>6</v>
      </c>
      <c r="O218">
        <f>ROUND(CP218,2)</f>
        <v>415.2</v>
      </c>
      <c r="P218">
        <f>ROUND(CQ218*I218,2)</f>
        <v>0</v>
      </c>
      <c r="Q218">
        <f>ROUND(CR218*I218,2)</f>
        <v>0</v>
      </c>
      <c r="R218">
        <f>ROUND(CS218*I218,2)</f>
        <v>0</v>
      </c>
      <c r="S218">
        <f>ROUND(CT218*I218,2)</f>
        <v>415.2</v>
      </c>
      <c r="T218">
        <f>ROUND(CU218*I218,2)</f>
        <v>0</v>
      </c>
      <c r="U218">
        <f>ROUND(CV218*I218,7)</f>
        <v>0.624</v>
      </c>
      <c r="V218">
        <f>ROUND(CW218*I218,7)</f>
        <v>0</v>
      </c>
      <c r="W218">
        <f>ROUND(CX218*I218,2)</f>
        <v>0</v>
      </c>
      <c r="X218">
        <f t="shared" si="135"/>
        <v>307.25</v>
      </c>
      <c r="Y218">
        <f t="shared" si="135"/>
        <v>149.47</v>
      </c>
      <c r="AA218">
        <v>50209403</v>
      </c>
      <c r="AB218">
        <f>ROUND((AC218+AD218+AF218),6)</f>
        <v>1.339</v>
      </c>
      <c r="AC218">
        <f>ROUND((ES218),6)</f>
        <v>0</v>
      </c>
      <c r="AD218">
        <f>ROUND(((((ET218*ROUND(1.3,7)))-((EU218*ROUND(1.3,7))))+AE218),6)</f>
        <v>0</v>
      </c>
      <c r="AE218">
        <f t="shared" si="136"/>
        <v>0</v>
      </c>
      <c r="AF218">
        <f t="shared" si="136"/>
        <v>1.339</v>
      </c>
      <c r="AG218">
        <f>ROUND((AP218),6)</f>
        <v>0</v>
      </c>
      <c r="AH218">
        <f t="shared" si="137"/>
        <v>0.10400000000000001</v>
      </c>
      <c r="AI218">
        <f t="shared" si="137"/>
        <v>0</v>
      </c>
      <c r="AJ218">
        <f>(AS218)</f>
        <v>0</v>
      </c>
      <c r="AK218">
        <v>1.03</v>
      </c>
      <c r="AL218">
        <v>0</v>
      </c>
      <c r="AM218">
        <v>0</v>
      </c>
      <c r="AN218">
        <v>0</v>
      </c>
      <c r="AO218">
        <v>1.03</v>
      </c>
      <c r="AP218">
        <v>0</v>
      </c>
      <c r="AQ218">
        <v>0.08</v>
      </c>
      <c r="AR218">
        <v>0</v>
      </c>
      <c r="AS218">
        <v>0</v>
      </c>
      <c r="AT218">
        <v>74</v>
      </c>
      <c r="AU218">
        <v>36</v>
      </c>
      <c r="AV218">
        <v>1</v>
      </c>
      <c r="AW218">
        <v>1</v>
      </c>
      <c r="AZ218">
        <v>1</v>
      </c>
      <c r="BA218">
        <v>51.68</v>
      </c>
      <c r="BB218">
        <v>1</v>
      </c>
      <c r="BC218">
        <v>1</v>
      </c>
      <c r="BD218" t="s">
        <v>3</v>
      </c>
      <c r="BE218" t="s">
        <v>3</v>
      </c>
      <c r="BF218" t="s">
        <v>3</v>
      </c>
      <c r="BG218" t="s">
        <v>3</v>
      </c>
      <c r="BH218">
        <v>0</v>
      </c>
      <c r="BI218">
        <v>4</v>
      </c>
      <c r="BJ218" t="s">
        <v>102</v>
      </c>
      <c r="BM218">
        <v>200001</v>
      </c>
      <c r="BN218">
        <v>0</v>
      </c>
      <c r="BO218" t="s">
        <v>3</v>
      </c>
      <c r="BP218">
        <v>0</v>
      </c>
      <c r="BQ218">
        <v>4</v>
      </c>
      <c r="BR218">
        <v>0</v>
      </c>
      <c r="BS218">
        <v>1</v>
      </c>
      <c r="BT218">
        <v>1</v>
      </c>
      <c r="BU218">
        <v>1</v>
      </c>
      <c r="BV218">
        <v>1</v>
      </c>
      <c r="BW218">
        <v>1</v>
      </c>
      <c r="BX218">
        <v>1</v>
      </c>
      <c r="BY218" t="s">
        <v>3</v>
      </c>
      <c r="BZ218">
        <v>74</v>
      </c>
      <c r="CA218">
        <v>36</v>
      </c>
      <c r="CB218" t="s">
        <v>3</v>
      </c>
      <c r="CE218">
        <v>0</v>
      </c>
      <c r="CF218">
        <v>0</v>
      </c>
      <c r="CG218">
        <v>0</v>
      </c>
      <c r="CM218">
        <v>0</v>
      </c>
      <c r="CN218" t="s">
        <v>367</v>
      </c>
      <c r="CO218">
        <v>0</v>
      </c>
      <c r="CP218">
        <f>(P218+Q218+S218)</f>
        <v>415.2</v>
      </c>
      <c r="CQ218">
        <f>AC218*BC218</f>
        <v>0</v>
      </c>
      <c r="CR218">
        <f>((((ET218*ROUND(1.3,7)))*BB218-((EU218*ROUND(1.3,7)))*BS218)+AE218*BS218)</f>
        <v>0</v>
      </c>
      <c r="CS218">
        <f>AE218*BS218</f>
        <v>0</v>
      </c>
      <c r="CT218">
        <f>AF218*BA218</f>
        <v>69.199519999999993</v>
      </c>
      <c r="CU218">
        <f t="shared" si="138"/>
        <v>0</v>
      </c>
      <c r="CV218">
        <f t="shared" si="138"/>
        <v>0.10400000000000001</v>
      </c>
      <c r="CW218">
        <f t="shared" si="138"/>
        <v>0</v>
      </c>
      <c r="CX218">
        <f t="shared" si="138"/>
        <v>0</v>
      </c>
      <c r="CY218">
        <f>(((S218+R218)*AT218)/100)</f>
        <v>307.24799999999999</v>
      </c>
      <c r="CZ218">
        <f>(((S218+R218)*AU218)/100)</f>
        <v>149.47199999999998</v>
      </c>
      <c r="DB218">
        <v>51</v>
      </c>
      <c r="DC218" t="s">
        <v>3</v>
      </c>
      <c r="DD218" t="s">
        <v>3</v>
      </c>
      <c r="DE218" t="s">
        <v>22</v>
      </c>
      <c r="DF218" t="s">
        <v>22</v>
      </c>
      <c r="DG218" t="s">
        <v>22</v>
      </c>
      <c r="DH218" t="s">
        <v>3</v>
      </c>
      <c r="DI218" t="s">
        <v>22</v>
      </c>
      <c r="DJ218" t="s">
        <v>22</v>
      </c>
      <c r="DK218" t="s">
        <v>3</v>
      </c>
      <c r="DL218" t="s">
        <v>3</v>
      </c>
      <c r="DM218" t="s">
        <v>3</v>
      </c>
      <c r="DN218">
        <v>0</v>
      </c>
      <c r="DO218">
        <v>0</v>
      </c>
      <c r="DP218">
        <v>1</v>
      </c>
      <c r="DQ218">
        <v>1</v>
      </c>
      <c r="DU218">
        <v>1013</v>
      </c>
      <c r="DV218" t="s">
        <v>101</v>
      </c>
      <c r="DW218" t="s">
        <v>101</v>
      </c>
      <c r="DX218">
        <v>1</v>
      </c>
      <c r="DZ218" t="s">
        <v>3</v>
      </c>
      <c r="EA218" t="s">
        <v>3</v>
      </c>
      <c r="EB218" t="s">
        <v>3</v>
      </c>
      <c r="EC218" t="s">
        <v>3</v>
      </c>
      <c r="EE218">
        <v>48237344</v>
      </c>
      <c r="EF218">
        <v>4</v>
      </c>
      <c r="EG218" t="s">
        <v>23</v>
      </c>
      <c r="EH218">
        <v>83</v>
      </c>
      <c r="EI218" t="s">
        <v>23</v>
      </c>
      <c r="EJ218">
        <v>4</v>
      </c>
      <c r="EK218">
        <v>200001</v>
      </c>
      <c r="EL218" t="s">
        <v>24</v>
      </c>
      <c r="EM218" t="s">
        <v>25</v>
      </c>
      <c r="EO218" t="s">
        <v>26</v>
      </c>
      <c r="EQ218">
        <v>0</v>
      </c>
      <c r="ER218">
        <v>1.03</v>
      </c>
      <c r="ES218">
        <v>0</v>
      </c>
      <c r="ET218">
        <v>0</v>
      </c>
      <c r="EU218">
        <v>0</v>
      </c>
      <c r="EV218">
        <v>1.03</v>
      </c>
      <c r="EW218">
        <v>0.08</v>
      </c>
      <c r="EX218">
        <v>0</v>
      </c>
      <c r="EY218">
        <v>0</v>
      </c>
      <c r="FQ218">
        <v>0</v>
      </c>
      <c r="FR218">
        <f>ROUND(IF(BI218=3,GM218,0),2)</f>
        <v>0</v>
      </c>
      <c r="FS218">
        <v>0</v>
      </c>
      <c r="FX218">
        <v>74</v>
      </c>
      <c r="FY218">
        <v>36</v>
      </c>
      <c r="GA218" t="s">
        <v>3</v>
      </c>
      <c r="GD218">
        <v>1</v>
      </c>
      <c r="GF218">
        <v>-1012154897</v>
      </c>
      <c r="GG218">
        <v>2</v>
      </c>
      <c r="GH218">
        <v>1</v>
      </c>
      <c r="GI218">
        <v>4</v>
      </c>
      <c r="GJ218">
        <v>0</v>
      </c>
      <c r="GK218">
        <v>0</v>
      </c>
      <c r="GL218">
        <f>ROUND(IF(AND(BH218=3,BI218=3,FS218&lt;&gt;0),P218,0),2)</f>
        <v>0</v>
      </c>
      <c r="GM218">
        <f>ROUND(O218+X218+Y218,2)+GX218</f>
        <v>871.92</v>
      </c>
      <c r="GN218">
        <f>IF(OR(BI218=0,BI218=1),GM218-GX218,0)</f>
        <v>0</v>
      </c>
      <c r="GO218">
        <f>IF(BI218=2,GM218-GX218,0)</f>
        <v>0</v>
      </c>
      <c r="GP218">
        <f>IF(BI218=4,GM218-GX218,0)</f>
        <v>871.92</v>
      </c>
      <c r="GR218">
        <v>0</v>
      </c>
      <c r="GS218">
        <v>3</v>
      </c>
      <c r="GT218">
        <v>0</v>
      </c>
      <c r="GU218" t="s">
        <v>3</v>
      </c>
      <c r="GV218">
        <f>ROUND((GT218),6)</f>
        <v>0</v>
      </c>
      <c r="GW218">
        <v>1</v>
      </c>
      <c r="GX218">
        <f>ROUND(HC218*I218,2)</f>
        <v>0</v>
      </c>
      <c r="HA218">
        <v>0</v>
      </c>
      <c r="HB218">
        <v>0</v>
      </c>
      <c r="HC218">
        <f>GV218*GW218</f>
        <v>0</v>
      </c>
      <c r="HE218" t="s">
        <v>3</v>
      </c>
      <c r="HF218" t="s">
        <v>3</v>
      </c>
      <c r="HM218" t="s">
        <v>3</v>
      </c>
      <c r="HN218" t="s">
        <v>27</v>
      </c>
      <c r="HO218" t="s">
        <v>28</v>
      </c>
      <c r="HP218" t="s">
        <v>23</v>
      </c>
      <c r="HQ218" t="s">
        <v>23</v>
      </c>
      <c r="IK218">
        <v>0</v>
      </c>
    </row>
    <row r="219" spans="1:245" x14ac:dyDescent="0.2">
      <c r="A219">
        <v>17</v>
      </c>
      <c r="B219">
        <v>1</v>
      </c>
      <c r="C219">
        <f>ROW(SmtRes!A102)</f>
        <v>102</v>
      </c>
      <c r="D219">
        <f>ROW(EtalonRes!A102)</f>
        <v>102</v>
      </c>
      <c r="E219" t="s">
        <v>259</v>
      </c>
      <c r="F219" t="s">
        <v>104</v>
      </c>
      <c r="G219" t="s">
        <v>105</v>
      </c>
      <c r="H219" t="s">
        <v>20</v>
      </c>
      <c r="I219">
        <v>1</v>
      </c>
      <c r="J219">
        <v>0</v>
      </c>
      <c r="K219">
        <v>1</v>
      </c>
      <c r="O219">
        <f>ROUND(CP219,2)</f>
        <v>17801.740000000002</v>
      </c>
      <c r="P219">
        <f>ROUND(CQ219*I219,2)</f>
        <v>0</v>
      </c>
      <c r="Q219">
        <f>ROUND(CR219*I219,2)</f>
        <v>0</v>
      </c>
      <c r="R219">
        <f>ROUND(CS219*I219,2)</f>
        <v>0</v>
      </c>
      <c r="S219">
        <f>ROUND(CT219*I219,2)</f>
        <v>17801.740000000002</v>
      </c>
      <c r="T219">
        <f>ROUND(CU219*I219,2)</f>
        <v>0</v>
      </c>
      <c r="U219">
        <f>ROUND(CV219*I219,7)</f>
        <v>27.143999999999998</v>
      </c>
      <c r="V219">
        <f>ROUND(CW219*I219,7)</f>
        <v>0</v>
      </c>
      <c r="W219">
        <f>ROUND(CX219*I219,2)</f>
        <v>0</v>
      </c>
      <c r="X219">
        <f t="shared" si="135"/>
        <v>13173.29</v>
      </c>
      <c r="Y219">
        <f t="shared" si="135"/>
        <v>6408.63</v>
      </c>
      <c r="AA219">
        <v>50209403</v>
      </c>
      <c r="AB219">
        <f>ROUND((AC219+AD219+AF219),6)</f>
        <v>344.46100000000001</v>
      </c>
      <c r="AC219">
        <f>ROUND((ES219),6)</f>
        <v>0</v>
      </c>
      <c r="AD219">
        <f>ROUND(((((ET219*ROUND(1.3,7)))-((EU219*ROUND(1.3,7))))+AE219),6)</f>
        <v>0</v>
      </c>
      <c r="AE219">
        <f t="shared" si="136"/>
        <v>0</v>
      </c>
      <c r="AF219">
        <f t="shared" si="136"/>
        <v>344.46100000000001</v>
      </c>
      <c r="AG219">
        <f>ROUND((AP219),6)</f>
        <v>0</v>
      </c>
      <c r="AH219">
        <f t="shared" si="137"/>
        <v>27.143999999999998</v>
      </c>
      <c r="AI219">
        <f t="shared" si="137"/>
        <v>0</v>
      </c>
      <c r="AJ219">
        <f>(AS219)</f>
        <v>0</v>
      </c>
      <c r="AK219">
        <v>264.97000000000003</v>
      </c>
      <c r="AL219">
        <v>0</v>
      </c>
      <c r="AM219">
        <v>0</v>
      </c>
      <c r="AN219">
        <v>0</v>
      </c>
      <c r="AO219">
        <v>264.97000000000003</v>
      </c>
      <c r="AP219">
        <v>0</v>
      </c>
      <c r="AQ219">
        <v>20.88</v>
      </c>
      <c r="AR219">
        <v>0</v>
      </c>
      <c r="AS219">
        <v>0</v>
      </c>
      <c r="AT219">
        <v>74</v>
      </c>
      <c r="AU219">
        <v>36</v>
      </c>
      <c r="AV219">
        <v>1</v>
      </c>
      <c r="AW219">
        <v>1</v>
      </c>
      <c r="AZ219">
        <v>1</v>
      </c>
      <c r="BA219">
        <v>51.68</v>
      </c>
      <c r="BB219">
        <v>1</v>
      </c>
      <c r="BC219">
        <v>1</v>
      </c>
      <c r="BD219" t="s">
        <v>3</v>
      </c>
      <c r="BE219" t="s">
        <v>3</v>
      </c>
      <c r="BF219" t="s">
        <v>3</v>
      </c>
      <c r="BG219" t="s">
        <v>3</v>
      </c>
      <c r="BH219">
        <v>0</v>
      </c>
      <c r="BI219">
        <v>4</v>
      </c>
      <c r="BJ219" t="s">
        <v>106</v>
      </c>
      <c r="BM219">
        <v>200001</v>
      </c>
      <c r="BN219">
        <v>0</v>
      </c>
      <c r="BO219" t="s">
        <v>3</v>
      </c>
      <c r="BP219">
        <v>0</v>
      </c>
      <c r="BQ219">
        <v>4</v>
      </c>
      <c r="BR219">
        <v>0</v>
      </c>
      <c r="BS219">
        <v>1</v>
      </c>
      <c r="BT219">
        <v>1</v>
      </c>
      <c r="BU219">
        <v>1</v>
      </c>
      <c r="BV219">
        <v>1</v>
      </c>
      <c r="BW219">
        <v>1</v>
      </c>
      <c r="BX219">
        <v>1</v>
      </c>
      <c r="BY219" t="s">
        <v>3</v>
      </c>
      <c r="BZ219">
        <v>74</v>
      </c>
      <c r="CA219">
        <v>36</v>
      </c>
      <c r="CB219" t="s">
        <v>3</v>
      </c>
      <c r="CE219">
        <v>0</v>
      </c>
      <c r="CF219">
        <v>0</v>
      </c>
      <c r="CG219">
        <v>0</v>
      </c>
      <c r="CM219">
        <v>0</v>
      </c>
      <c r="CN219" t="s">
        <v>367</v>
      </c>
      <c r="CO219">
        <v>0</v>
      </c>
      <c r="CP219">
        <f>(P219+Q219+S219)</f>
        <v>17801.740000000002</v>
      </c>
      <c r="CQ219">
        <f>AC219*BC219</f>
        <v>0</v>
      </c>
      <c r="CR219">
        <f>((((ET219*ROUND(1.3,7)))*BB219-((EU219*ROUND(1.3,7)))*BS219)+AE219*BS219)</f>
        <v>0</v>
      </c>
      <c r="CS219">
        <f>AE219*BS219</f>
        <v>0</v>
      </c>
      <c r="CT219">
        <f>AF219*BA219</f>
        <v>17801.744480000001</v>
      </c>
      <c r="CU219">
        <f t="shared" si="138"/>
        <v>0</v>
      </c>
      <c r="CV219">
        <f t="shared" si="138"/>
        <v>27.143999999999998</v>
      </c>
      <c r="CW219">
        <f t="shared" si="138"/>
        <v>0</v>
      </c>
      <c r="CX219">
        <f t="shared" si="138"/>
        <v>0</v>
      </c>
      <c r="CY219">
        <f>(((S219+R219)*AT219)/100)</f>
        <v>13173.2876</v>
      </c>
      <c r="CZ219">
        <f>(((S219+R219)*AU219)/100)</f>
        <v>6408.6264000000001</v>
      </c>
      <c r="DB219">
        <v>52</v>
      </c>
      <c r="DC219" t="s">
        <v>3</v>
      </c>
      <c r="DD219" t="s">
        <v>3</v>
      </c>
      <c r="DE219" t="s">
        <v>22</v>
      </c>
      <c r="DF219" t="s">
        <v>22</v>
      </c>
      <c r="DG219" t="s">
        <v>22</v>
      </c>
      <c r="DH219" t="s">
        <v>3</v>
      </c>
      <c r="DI219" t="s">
        <v>22</v>
      </c>
      <c r="DJ219" t="s">
        <v>22</v>
      </c>
      <c r="DK219" t="s">
        <v>3</v>
      </c>
      <c r="DL219" t="s">
        <v>3</v>
      </c>
      <c r="DM219" t="s">
        <v>3</v>
      </c>
      <c r="DN219">
        <v>0</v>
      </c>
      <c r="DO219">
        <v>0</v>
      </c>
      <c r="DP219">
        <v>1</v>
      </c>
      <c r="DQ219">
        <v>1</v>
      </c>
      <c r="DU219">
        <v>1013</v>
      </c>
      <c r="DV219" t="s">
        <v>20</v>
      </c>
      <c r="DW219" t="s">
        <v>20</v>
      </c>
      <c r="DX219">
        <v>1</v>
      </c>
      <c r="DZ219" t="s">
        <v>3</v>
      </c>
      <c r="EA219" t="s">
        <v>3</v>
      </c>
      <c r="EB219" t="s">
        <v>3</v>
      </c>
      <c r="EC219" t="s">
        <v>3</v>
      </c>
      <c r="EE219">
        <v>48237344</v>
      </c>
      <c r="EF219">
        <v>4</v>
      </c>
      <c r="EG219" t="s">
        <v>23</v>
      </c>
      <c r="EH219">
        <v>83</v>
      </c>
      <c r="EI219" t="s">
        <v>23</v>
      </c>
      <c r="EJ219">
        <v>4</v>
      </c>
      <c r="EK219">
        <v>200001</v>
      </c>
      <c r="EL219" t="s">
        <v>24</v>
      </c>
      <c r="EM219" t="s">
        <v>25</v>
      </c>
      <c r="EO219" t="s">
        <v>26</v>
      </c>
      <c r="EQ219">
        <v>0</v>
      </c>
      <c r="ER219">
        <v>264.97000000000003</v>
      </c>
      <c r="ES219">
        <v>0</v>
      </c>
      <c r="ET219">
        <v>0</v>
      </c>
      <c r="EU219">
        <v>0</v>
      </c>
      <c r="EV219">
        <v>264.97000000000003</v>
      </c>
      <c r="EW219">
        <v>20.88</v>
      </c>
      <c r="EX219">
        <v>0</v>
      </c>
      <c r="EY219">
        <v>0</v>
      </c>
      <c r="FQ219">
        <v>0</v>
      </c>
      <c r="FR219">
        <f>ROUND(IF(BI219=3,GM219,0),2)</f>
        <v>0</v>
      </c>
      <c r="FS219">
        <v>0</v>
      </c>
      <c r="FX219">
        <v>74</v>
      </c>
      <c r="FY219">
        <v>36</v>
      </c>
      <c r="GA219" t="s">
        <v>3</v>
      </c>
      <c r="GD219">
        <v>1</v>
      </c>
      <c r="GF219">
        <v>395203148</v>
      </c>
      <c r="GG219">
        <v>2</v>
      </c>
      <c r="GH219">
        <v>1</v>
      </c>
      <c r="GI219">
        <v>4</v>
      </c>
      <c r="GJ219">
        <v>0</v>
      </c>
      <c r="GK219">
        <v>0</v>
      </c>
      <c r="GL219">
        <f>ROUND(IF(AND(BH219=3,BI219=3,FS219&lt;&gt;0),P219,0),2)</f>
        <v>0</v>
      </c>
      <c r="GM219">
        <f>ROUND(O219+X219+Y219,2)+GX219</f>
        <v>37383.660000000003</v>
      </c>
      <c r="GN219">
        <f>IF(OR(BI219=0,BI219=1),GM219-GX219,0)</f>
        <v>0</v>
      </c>
      <c r="GO219">
        <f>IF(BI219=2,GM219-GX219,0)</f>
        <v>0</v>
      </c>
      <c r="GP219">
        <f>IF(BI219=4,GM219-GX219,0)</f>
        <v>37383.660000000003</v>
      </c>
      <c r="GR219">
        <v>0</v>
      </c>
      <c r="GS219">
        <v>3</v>
      </c>
      <c r="GT219">
        <v>0</v>
      </c>
      <c r="GU219" t="s">
        <v>3</v>
      </c>
      <c r="GV219">
        <f>ROUND((GT219),6)</f>
        <v>0</v>
      </c>
      <c r="GW219">
        <v>1</v>
      </c>
      <c r="GX219">
        <f>ROUND(HC219*I219,2)</f>
        <v>0</v>
      </c>
      <c r="HA219">
        <v>0</v>
      </c>
      <c r="HB219">
        <v>0</v>
      </c>
      <c r="HC219">
        <f>GV219*GW219</f>
        <v>0</v>
      </c>
      <c r="HE219" t="s">
        <v>3</v>
      </c>
      <c r="HF219" t="s">
        <v>3</v>
      </c>
      <c r="HM219" t="s">
        <v>3</v>
      </c>
      <c r="HN219" t="s">
        <v>27</v>
      </c>
      <c r="HO219" t="s">
        <v>28</v>
      </c>
      <c r="HP219" t="s">
        <v>23</v>
      </c>
      <c r="HQ219" t="s">
        <v>23</v>
      </c>
      <c r="IK219">
        <v>0</v>
      </c>
    </row>
    <row r="221" spans="1:245" x14ac:dyDescent="0.2">
      <c r="A221" s="2">
        <v>51</v>
      </c>
      <c r="B221" s="2">
        <f>B212</f>
        <v>1</v>
      </c>
      <c r="C221" s="2">
        <f>A212</f>
        <v>4</v>
      </c>
      <c r="D221" s="2">
        <f>ROW(A212)</f>
        <v>212</v>
      </c>
      <c r="E221" s="2"/>
      <c r="F221" s="2" t="str">
        <f>IF(F212&lt;&gt;"",F212,"")</f>
        <v>Новый раздел</v>
      </c>
      <c r="G221" s="2" t="str">
        <f>IF(G212&lt;&gt;"",G212,"")</f>
        <v>Раздел: Пусконаладочные работы "вхолостую"  шкафа АИИСКУЭ</v>
      </c>
      <c r="H221" s="2">
        <v>0</v>
      </c>
      <c r="I221" s="2"/>
      <c r="J221" s="2"/>
      <c r="K221" s="2"/>
      <c r="L221" s="2"/>
      <c r="M221" s="2"/>
      <c r="N221" s="2"/>
      <c r="O221" s="2">
        <f t="shared" ref="O221:T221" si="139">ROUND(AB221,2)</f>
        <v>87816.88</v>
      </c>
      <c r="P221" s="2">
        <f t="shared" si="139"/>
        <v>0</v>
      </c>
      <c r="Q221" s="2">
        <f t="shared" si="139"/>
        <v>0</v>
      </c>
      <c r="R221" s="2">
        <f t="shared" si="139"/>
        <v>0</v>
      </c>
      <c r="S221" s="2">
        <f t="shared" si="139"/>
        <v>87816.88</v>
      </c>
      <c r="T221" s="2">
        <f t="shared" si="139"/>
        <v>0</v>
      </c>
      <c r="U221" s="2">
        <f>AH221</f>
        <v>148.25200000000001</v>
      </c>
      <c r="V221" s="2">
        <f>AI221</f>
        <v>0</v>
      </c>
      <c r="W221" s="2">
        <f>ROUND(AJ221,2)</f>
        <v>0</v>
      </c>
      <c r="X221" s="2">
        <f>ROUND(AK221,2)</f>
        <v>64984.5</v>
      </c>
      <c r="Y221" s="2">
        <f>ROUND(AL221,2)</f>
        <v>31614.080000000002</v>
      </c>
      <c r="Z221" s="2"/>
      <c r="AA221" s="2"/>
      <c r="AB221" s="2">
        <f>ROUND(SUMIF(AA216:AA219,"=50209403",O216:O219),2)</f>
        <v>87816.88</v>
      </c>
      <c r="AC221" s="2">
        <f>ROUND(SUMIF(AA216:AA219,"=50209403",P216:P219),2)</f>
        <v>0</v>
      </c>
      <c r="AD221" s="2">
        <f>ROUND(SUMIF(AA216:AA219,"=50209403",Q216:Q219),2)</f>
        <v>0</v>
      </c>
      <c r="AE221" s="2">
        <f>ROUND(SUMIF(AA216:AA219,"=50209403",R216:R219),2)</f>
        <v>0</v>
      </c>
      <c r="AF221" s="2">
        <f>ROUND(SUMIF(AA216:AA219,"=50209403",S216:S219),2)</f>
        <v>87816.88</v>
      </c>
      <c r="AG221" s="2">
        <f>ROUND(SUMIF(AA216:AA219,"=50209403",T216:T219),2)</f>
        <v>0</v>
      </c>
      <c r="AH221" s="2">
        <f>SUMIF(AA216:AA219,"=50209403",U216:U219)</f>
        <v>148.25200000000001</v>
      </c>
      <c r="AI221" s="2">
        <f>SUMIF(AA216:AA219,"=50209403",V216:V219)</f>
        <v>0</v>
      </c>
      <c r="AJ221" s="2">
        <f>ROUND(SUMIF(AA216:AA219,"=50209403",W216:W219),2)</f>
        <v>0</v>
      </c>
      <c r="AK221" s="2">
        <f>ROUND(SUMIF(AA216:AA219,"=50209403",X216:X219),2)</f>
        <v>64984.5</v>
      </c>
      <c r="AL221" s="2">
        <f>ROUND(SUMIF(AA216:AA219,"=50209403",Y216:Y219),2)</f>
        <v>31614.080000000002</v>
      </c>
      <c r="AM221" s="2"/>
      <c r="AN221" s="2"/>
      <c r="AO221" s="2">
        <f t="shared" ref="AO221:BD221" si="140">ROUND(BX221,2)</f>
        <v>0</v>
      </c>
      <c r="AP221" s="2">
        <f t="shared" si="140"/>
        <v>0</v>
      </c>
      <c r="AQ221" s="2">
        <f t="shared" si="140"/>
        <v>0</v>
      </c>
      <c r="AR221" s="2">
        <f t="shared" si="140"/>
        <v>184415.46</v>
      </c>
      <c r="AS221" s="2">
        <f t="shared" si="140"/>
        <v>0</v>
      </c>
      <c r="AT221" s="2">
        <f t="shared" si="140"/>
        <v>0</v>
      </c>
      <c r="AU221" s="2">
        <f t="shared" si="140"/>
        <v>184415.46</v>
      </c>
      <c r="AV221" s="2">
        <f t="shared" si="140"/>
        <v>0</v>
      </c>
      <c r="AW221" s="2">
        <f t="shared" si="140"/>
        <v>0</v>
      </c>
      <c r="AX221" s="2">
        <f t="shared" si="140"/>
        <v>0</v>
      </c>
      <c r="AY221" s="2">
        <f t="shared" si="140"/>
        <v>0</v>
      </c>
      <c r="AZ221" s="2">
        <f t="shared" si="140"/>
        <v>0</v>
      </c>
      <c r="BA221" s="2">
        <f t="shared" si="140"/>
        <v>0</v>
      </c>
      <c r="BB221" s="2">
        <f t="shared" si="140"/>
        <v>0</v>
      </c>
      <c r="BC221" s="2">
        <f t="shared" si="140"/>
        <v>0</v>
      </c>
      <c r="BD221" s="2">
        <f t="shared" si="140"/>
        <v>0</v>
      </c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>
        <f>ROUND(SUMIF(AA216:AA219,"=50209403",FQ216:FQ219),2)</f>
        <v>0</v>
      </c>
      <c r="BY221" s="2">
        <f>ROUND(SUMIF(AA216:AA219,"=50209403",FR216:FR219),2)</f>
        <v>0</v>
      </c>
      <c r="BZ221" s="2">
        <f>ROUND(SUMIF(AA216:AA219,"=50209403",GL216:GL219),2)</f>
        <v>0</v>
      </c>
      <c r="CA221" s="2">
        <f>ROUND(SUMIF(AA216:AA219,"=50209403",GM216:GM219),2)</f>
        <v>184415.46</v>
      </c>
      <c r="CB221" s="2">
        <f>ROUND(SUMIF(AA216:AA219,"=50209403",GN216:GN219),2)</f>
        <v>0</v>
      </c>
      <c r="CC221" s="2">
        <f>ROUND(SUMIF(AA216:AA219,"=50209403",GO216:GO219),2)</f>
        <v>0</v>
      </c>
      <c r="CD221" s="2">
        <f>ROUND(SUMIF(AA216:AA219,"=50209403",GP216:GP219),2)</f>
        <v>184415.46</v>
      </c>
      <c r="CE221" s="2">
        <f>AC221-BX221</f>
        <v>0</v>
      </c>
      <c r="CF221" s="2">
        <f>AC221-BY221</f>
        <v>0</v>
      </c>
      <c r="CG221" s="2">
        <f>BX221-BZ221</f>
        <v>0</v>
      </c>
      <c r="CH221" s="2">
        <f>AC221-BX221-BY221+BZ221</f>
        <v>0</v>
      </c>
      <c r="CI221" s="2">
        <f>BY221-BZ221</f>
        <v>0</v>
      </c>
      <c r="CJ221" s="2">
        <f>ROUND(SUMIF(AA216:AA219,"=50209403",GX216:GX219),2)</f>
        <v>0</v>
      </c>
      <c r="CK221" s="2">
        <f>ROUND(SUMIF(AA216:AA219,"=50209403",GY216:GY219),2)</f>
        <v>0</v>
      </c>
      <c r="CL221" s="2">
        <f>ROUND(SUMIF(AA216:AA219,"=50209403",GZ216:GZ219),2)</f>
        <v>0</v>
      </c>
      <c r="CM221" s="2">
        <f>ROUND(SUMIF(AA216:AA219,"=50209403",HD216:HD219),2)</f>
        <v>0</v>
      </c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  <c r="CZ221" s="2"/>
      <c r="DA221" s="2"/>
      <c r="DB221" s="2"/>
      <c r="DC221" s="2"/>
      <c r="DD221" s="2"/>
      <c r="DE221" s="2"/>
      <c r="DF221" s="2"/>
      <c r="DG221" s="3"/>
      <c r="DH221" s="3"/>
      <c r="DI221" s="3"/>
      <c r="DJ221" s="3"/>
      <c r="DK221" s="3"/>
      <c r="DL221" s="3"/>
      <c r="DM221" s="3"/>
      <c r="DN221" s="3"/>
      <c r="DO221" s="3"/>
      <c r="DP221" s="3"/>
      <c r="DQ221" s="3"/>
      <c r="DR221" s="3"/>
      <c r="DS221" s="3"/>
      <c r="DT221" s="3"/>
      <c r="DU221" s="3"/>
      <c r="DV221" s="3"/>
      <c r="DW221" s="3"/>
      <c r="DX221" s="3"/>
      <c r="DY221" s="3"/>
      <c r="DZ221" s="3"/>
      <c r="EA221" s="3"/>
      <c r="EB221" s="3"/>
      <c r="EC221" s="3"/>
      <c r="ED221" s="3"/>
      <c r="EE221" s="3"/>
      <c r="EF221" s="3"/>
      <c r="EG221" s="3"/>
      <c r="EH221" s="3"/>
      <c r="EI221" s="3"/>
      <c r="EJ221" s="3"/>
      <c r="EK221" s="3"/>
      <c r="EL221" s="3"/>
      <c r="EM221" s="3"/>
      <c r="EN221" s="3"/>
      <c r="EO221" s="3"/>
      <c r="EP221" s="3"/>
      <c r="EQ221" s="3"/>
      <c r="ER221" s="3"/>
      <c r="ES221" s="3"/>
      <c r="ET221" s="3"/>
      <c r="EU221" s="3"/>
      <c r="EV221" s="3"/>
      <c r="EW221" s="3"/>
      <c r="EX221" s="3"/>
      <c r="EY221" s="3"/>
      <c r="EZ221" s="3"/>
      <c r="FA221" s="3"/>
      <c r="FB221" s="3"/>
      <c r="FC221" s="3"/>
      <c r="FD221" s="3"/>
      <c r="FE221" s="3"/>
      <c r="FF221" s="3"/>
      <c r="FG221" s="3"/>
      <c r="FH221" s="3"/>
      <c r="FI221" s="3"/>
      <c r="FJ221" s="3"/>
      <c r="FK221" s="3"/>
      <c r="FL221" s="3"/>
      <c r="FM221" s="3"/>
      <c r="FN221" s="3"/>
      <c r="FO221" s="3"/>
      <c r="FP221" s="3"/>
      <c r="FQ221" s="3"/>
      <c r="FR221" s="3"/>
      <c r="FS221" s="3"/>
      <c r="FT221" s="3"/>
      <c r="FU221" s="3"/>
      <c r="FV221" s="3"/>
      <c r="FW221" s="3"/>
      <c r="FX221" s="3"/>
      <c r="FY221" s="3"/>
      <c r="FZ221" s="3"/>
      <c r="GA221" s="3"/>
      <c r="GB221" s="3"/>
      <c r="GC221" s="3"/>
      <c r="GD221" s="3"/>
      <c r="GE221" s="3"/>
      <c r="GF221" s="3"/>
      <c r="GG221" s="3"/>
      <c r="GH221" s="3"/>
      <c r="GI221" s="3"/>
      <c r="GJ221" s="3"/>
      <c r="GK221" s="3"/>
      <c r="GL221" s="3"/>
      <c r="GM221" s="3"/>
      <c r="GN221" s="3"/>
      <c r="GO221" s="3"/>
      <c r="GP221" s="3"/>
      <c r="GQ221" s="3"/>
      <c r="GR221" s="3"/>
      <c r="GS221" s="3"/>
      <c r="GT221" s="3"/>
      <c r="GU221" s="3"/>
      <c r="GV221" s="3"/>
      <c r="GW221" s="3"/>
      <c r="GX221" s="3">
        <v>0</v>
      </c>
    </row>
    <row r="223" spans="1:245" x14ac:dyDescent="0.2">
      <c r="A223" s="4">
        <v>50</v>
      </c>
      <c r="B223" s="4">
        <v>0</v>
      </c>
      <c r="C223" s="4">
        <v>0</v>
      </c>
      <c r="D223" s="4">
        <v>1</v>
      </c>
      <c r="E223" s="4">
        <v>201</v>
      </c>
      <c r="F223" s="4">
        <f>ROUND(Source!O221,O223)</f>
        <v>87816.88</v>
      </c>
      <c r="G223" s="4" t="s">
        <v>158</v>
      </c>
      <c r="H223" s="4" t="s">
        <v>159</v>
      </c>
      <c r="I223" s="4"/>
      <c r="J223" s="4"/>
      <c r="K223" s="4">
        <v>201</v>
      </c>
      <c r="L223" s="4">
        <v>1</v>
      </c>
      <c r="M223" s="4">
        <v>3</v>
      </c>
      <c r="N223" s="4" t="s">
        <v>3</v>
      </c>
      <c r="O223" s="4">
        <v>2</v>
      </c>
      <c r="P223" s="4"/>
      <c r="Q223" s="4"/>
      <c r="R223" s="4"/>
      <c r="S223" s="4"/>
      <c r="T223" s="4"/>
      <c r="U223" s="4"/>
      <c r="V223" s="4"/>
      <c r="W223" s="4">
        <v>87816.88</v>
      </c>
      <c r="X223" s="4">
        <v>1</v>
      </c>
      <c r="Y223" s="4">
        <v>87816.88</v>
      </c>
      <c r="Z223" s="4"/>
      <c r="AA223" s="4"/>
      <c r="AB223" s="4"/>
    </row>
    <row r="224" spans="1:245" x14ac:dyDescent="0.2">
      <c r="A224" s="4">
        <v>50</v>
      </c>
      <c r="B224" s="4">
        <v>0</v>
      </c>
      <c r="C224" s="4">
        <v>0</v>
      </c>
      <c r="D224" s="4">
        <v>1</v>
      </c>
      <c r="E224" s="4">
        <v>202</v>
      </c>
      <c r="F224" s="4">
        <f>ROUND(Source!P221,O224)</f>
        <v>0</v>
      </c>
      <c r="G224" s="4" t="s">
        <v>160</v>
      </c>
      <c r="H224" s="4" t="s">
        <v>161</v>
      </c>
      <c r="I224" s="4"/>
      <c r="J224" s="4"/>
      <c r="K224" s="4">
        <v>202</v>
      </c>
      <c r="L224" s="4">
        <v>2</v>
      </c>
      <c r="M224" s="4">
        <v>3</v>
      </c>
      <c r="N224" s="4" t="s">
        <v>3</v>
      </c>
      <c r="O224" s="4">
        <v>2</v>
      </c>
      <c r="P224" s="4"/>
      <c r="Q224" s="4"/>
      <c r="R224" s="4"/>
      <c r="S224" s="4"/>
      <c r="T224" s="4"/>
      <c r="U224" s="4"/>
      <c r="V224" s="4"/>
      <c r="W224" s="4">
        <v>0</v>
      </c>
      <c r="X224" s="4">
        <v>1</v>
      </c>
      <c r="Y224" s="4">
        <v>0</v>
      </c>
      <c r="Z224" s="4"/>
      <c r="AA224" s="4"/>
      <c r="AB224" s="4"/>
    </row>
    <row r="225" spans="1:28" x14ac:dyDescent="0.2">
      <c r="A225" s="4">
        <v>50</v>
      </c>
      <c r="B225" s="4">
        <v>0</v>
      </c>
      <c r="C225" s="4">
        <v>0</v>
      </c>
      <c r="D225" s="4">
        <v>1</v>
      </c>
      <c r="E225" s="4">
        <v>222</v>
      </c>
      <c r="F225" s="4">
        <f>ROUND(Source!AO221,O225)</f>
        <v>0</v>
      </c>
      <c r="G225" s="4" t="s">
        <v>162</v>
      </c>
      <c r="H225" s="4" t="s">
        <v>163</v>
      </c>
      <c r="I225" s="4"/>
      <c r="J225" s="4"/>
      <c r="K225" s="4">
        <v>222</v>
      </c>
      <c r="L225" s="4">
        <v>3</v>
      </c>
      <c r="M225" s="4">
        <v>3</v>
      </c>
      <c r="N225" s="4" t="s">
        <v>3</v>
      </c>
      <c r="O225" s="4">
        <v>2</v>
      </c>
      <c r="P225" s="4"/>
      <c r="Q225" s="4"/>
      <c r="R225" s="4"/>
      <c r="S225" s="4"/>
      <c r="T225" s="4"/>
      <c r="U225" s="4"/>
      <c r="V225" s="4"/>
      <c r="W225" s="4">
        <v>0</v>
      </c>
      <c r="X225" s="4">
        <v>1</v>
      </c>
      <c r="Y225" s="4">
        <v>0</v>
      </c>
      <c r="Z225" s="4"/>
      <c r="AA225" s="4"/>
      <c r="AB225" s="4"/>
    </row>
    <row r="226" spans="1:28" x14ac:dyDescent="0.2">
      <c r="A226" s="4">
        <v>50</v>
      </c>
      <c r="B226" s="4">
        <v>0</v>
      </c>
      <c r="C226" s="4">
        <v>0</v>
      </c>
      <c r="D226" s="4">
        <v>1</v>
      </c>
      <c r="E226" s="4">
        <v>225</v>
      </c>
      <c r="F226" s="4">
        <f>ROUND(Source!AV221,O226)</f>
        <v>0</v>
      </c>
      <c r="G226" s="4" t="s">
        <v>164</v>
      </c>
      <c r="H226" s="4" t="s">
        <v>165</v>
      </c>
      <c r="I226" s="4"/>
      <c r="J226" s="4"/>
      <c r="K226" s="4">
        <v>225</v>
      </c>
      <c r="L226" s="4">
        <v>4</v>
      </c>
      <c r="M226" s="4">
        <v>3</v>
      </c>
      <c r="N226" s="4" t="s">
        <v>3</v>
      </c>
      <c r="O226" s="4">
        <v>2</v>
      </c>
      <c r="P226" s="4"/>
      <c r="Q226" s="4"/>
      <c r="R226" s="4"/>
      <c r="S226" s="4"/>
      <c r="T226" s="4"/>
      <c r="U226" s="4"/>
      <c r="V226" s="4"/>
      <c r="W226" s="4">
        <v>0</v>
      </c>
      <c r="X226" s="4">
        <v>1</v>
      </c>
      <c r="Y226" s="4">
        <v>0</v>
      </c>
      <c r="Z226" s="4"/>
      <c r="AA226" s="4"/>
      <c r="AB226" s="4"/>
    </row>
    <row r="227" spans="1:28" x14ac:dyDescent="0.2">
      <c r="A227" s="4">
        <v>50</v>
      </c>
      <c r="B227" s="4">
        <v>0</v>
      </c>
      <c r="C227" s="4">
        <v>0</v>
      </c>
      <c r="D227" s="4">
        <v>1</v>
      </c>
      <c r="E227" s="4">
        <v>226</v>
      </c>
      <c r="F227" s="4">
        <f>ROUND(Source!AW221,O227)</f>
        <v>0</v>
      </c>
      <c r="G227" s="4" t="s">
        <v>166</v>
      </c>
      <c r="H227" s="4" t="s">
        <v>167</v>
      </c>
      <c r="I227" s="4"/>
      <c r="J227" s="4"/>
      <c r="K227" s="4">
        <v>226</v>
      </c>
      <c r="L227" s="4">
        <v>5</v>
      </c>
      <c r="M227" s="4">
        <v>3</v>
      </c>
      <c r="N227" s="4" t="s">
        <v>3</v>
      </c>
      <c r="O227" s="4">
        <v>2</v>
      </c>
      <c r="P227" s="4"/>
      <c r="Q227" s="4"/>
      <c r="R227" s="4"/>
      <c r="S227" s="4"/>
      <c r="T227" s="4"/>
      <c r="U227" s="4"/>
      <c r="V227" s="4"/>
      <c r="W227" s="4">
        <v>0</v>
      </c>
      <c r="X227" s="4">
        <v>1</v>
      </c>
      <c r="Y227" s="4">
        <v>0</v>
      </c>
      <c r="Z227" s="4"/>
      <c r="AA227" s="4"/>
      <c r="AB227" s="4"/>
    </row>
    <row r="228" spans="1:28" x14ac:dyDescent="0.2">
      <c r="A228" s="4">
        <v>50</v>
      </c>
      <c r="B228" s="4">
        <v>0</v>
      </c>
      <c r="C228" s="4">
        <v>0</v>
      </c>
      <c r="D228" s="4">
        <v>1</v>
      </c>
      <c r="E228" s="4">
        <v>227</v>
      </c>
      <c r="F228" s="4">
        <f>ROUND(Source!AX221,O228)</f>
        <v>0</v>
      </c>
      <c r="G228" s="4" t="s">
        <v>168</v>
      </c>
      <c r="H228" s="4" t="s">
        <v>169</v>
      </c>
      <c r="I228" s="4"/>
      <c r="J228" s="4"/>
      <c r="K228" s="4">
        <v>227</v>
      </c>
      <c r="L228" s="4">
        <v>6</v>
      </c>
      <c r="M228" s="4">
        <v>3</v>
      </c>
      <c r="N228" s="4" t="s">
        <v>3</v>
      </c>
      <c r="O228" s="4">
        <v>2</v>
      </c>
      <c r="P228" s="4"/>
      <c r="Q228" s="4"/>
      <c r="R228" s="4"/>
      <c r="S228" s="4"/>
      <c r="T228" s="4"/>
      <c r="U228" s="4"/>
      <c r="V228" s="4"/>
      <c r="W228" s="4">
        <v>0</v>
      </c>
      <c r="X228" s="4">
        <v>1</v>
      </c>
      <c r="Y228" s="4">
        <v>0</v>
      </c>
      <c r="Z228" s="4"/>
      <c r="AA228" s="4"/>
      <c r="AB228" s="4"/>
    </row>
    <row r="229" spans="1:28" x14ac:dyDescent="0.2">
      <c r="A229" s="4">
        <v>50</v>
      </c>
      <c r="B229" s="4">
        <v>0</v>
      </c>
      <c r="C229" s="4">
        <v>0</v>
      </c>
      <c r="D229" s="4">
        <v>1</v>
      </c>
      <c r="E229" s="4">
        <v>228</v>
      </c>
      <c r="F229" s="4">
        <f>ROUND(Source!AY221,O229)</f>
        <v>0</v>
      </c>
      <c r="G229" s="4" t="s">
        <v>170</v>
      </c>
      <c r="H229" s="4" t="s">
        <v>171</v>
      </c>
      <c r="I229" s="4"/>
      <c r="J229" s="4"/>
      <c r="K229" s="4">
        <v>228</v>
      </c>
      <c r="L229" s="4">
        <v>7</v>
      </c>
      <c r="M229" s="4">
        <v>3</v>
      </c>
      <c r="N229" s="4" t="s">
        <v>3</v>
      </c>
      <c r="O229" s="4">
        <v>2</v>
      </c>
      <c r="P229" s="4"/>
      <c r="Q229" s="4"/>
      <c r="R229" s="4"/>
      <c r="S229" s="4"/>
      <c r="T229" s="4"/>
      <c r="U229" s="4"/>
      <c r="V229" s="4"/>
      <c r="W229" s="4">
        <v>0</v>
      </c>
      <c r="X229" s="4">
        <v>1</v>
      </c>
      <c r="Y229" s="4">
        <v>0</v>
      </c>
      <c r="Z229" s="4"/>
      <c r="AA229" s="4"/>
      <c r="AB229" s="4"/>
    </row>
    <row r="230" spans="1:28" x14ac:dyDescent="0.2">
      <c r="A230" s="4">
        <v>50</v>
      </c>
      <c r="B230" s="4">
        <v>0</v>
      </c>
      <c r="C230" s="4">
        <v>0</v>
      </c>
      <c r="D230" s="4">
        <v>1</v>
      </c>
      <c r="E230" s="4">
        <v>216</v>
      </c>
      <c r="F230" s="4">
        <f>ROUND(Source!AP221,O230)</f>
        <v>0</v>
      </c>
      <c r="G230" s="4" t="s">
        <v>172</v>
      </c>
      <c r="H230" s="4" t="s">
        <v>173</v>
      </c>
      <c r="I230" s="4"/>
      <c r="J230" s="4"/>
      <c r="K230" s="4">
        <v>216</v>
      </c>
      <c r="L230" s="4">
        <v>8</v>
      </c>
      <c r="M230" s="4">
        <v>3</v>
      </c>
      <c r="N230" s="4" t="s">
        <v>3</v>
      </c>
      <c r="O230" s="4">
        <v>2</v>
      </c>
      <c r="P230" s="4"/>
      <c r="Q230" s="4"/>
      <c r="R230" s="4"/>
      <c r="S230" s="4"/>
      <c r="T230" s="4"/>
      <c r="U230" s="4"/>
      <c r="V230" s="4"/>
      <c r="W230" s="4">
        <v>0</v>
      </c>
      <c r="X230" s="4">
        <v>1</v>
      </c>
      <c r="Y230" s="4">
        <v>0</v>
      </c>
      <c r="Z230" s="4"/>
      <c r="AA230" s="4"/>
      <c r="AB230" s="4"/>
    </row>
    <row r="231" spans="1:28" x14ac:dyDescent="0.2">
      <c r="A231" s="4">
        <v>50</v>
      </c>
      <c r="B231" s="4">
        <v>0</v>
      </c>
      <c r="C231" s="4">
        <v>0</v>
      </c>
      <c r="D231" s="4">
        <v>1</v>
      </c>
      <c r="E231" s="4">
        <v>223</v>
      </c>
      <c r="F231" s="4">
        <f>ROUND(Source!AQ221,O231)</f>
        <v>0</v>
      </c>
      <c r="G231" s="4" t="s">
        <v>174</v>
      </c>
      <c r="H231" s="4" t="s">
        <v>175</v>
      </c>
      <c r="I231" s="4"/>
      <c r="J231" s="4"/>
      <c r="K231" s="4">
        <v>223</v>
      </c>
      <c r="L231" s="4">
        <v>9</v>
      </c>
      <c r="M231" s="4">
        <v>3</v>
      </c>
      <c r="N231" s="4" t="s">
        <v>3</v>
      </c>
      <c r="O231" s="4">
        <v>2</v>
      </c>
      <c r="P231" s="4"/>
      <c r="Q231" s="4"/>
      <c r="R231" s="4"/>
      <c r="S231" s="4"/>
      <c r="T231" s="4"/>
      <c r="U231" s="4"/>
      <c r="V231" s="4"/>
      <c r="W231" s="4">
        <v>0</v>
      </c>
      <c r="X231" s="4">
        <v>1</v>
      </c>
      <c r="Y231" s="4">
        <v>0</v>
      </c>
      <c r="Z231" s="4"/>
      <c r="AA231" s="4"/>
      <c r="AB231" s="4"/>
    </row>
    <row r="232" spans="1:28" x14ac:dyDescent="0.2">
      <c r="A232" s="4">
        <v>50</v>
      </c>
      <c r="B232" s="4">
        <v>0</v>
      </c>
      <c r="C232" s="4">
        <v>0</v>
      </c>
      <c r="D232" s="4">
        <v>1</v>
      </c>
      <c r="E232" s="4">
        <v>229</v>
      </c>
      <c r="F232" s="4">
        <f>ROUND(Source!AZ221,O232)</f>
        <v>0</v>
      </c>
      <c r="G232" s="4" t="s">
        <v>176</v>
      </c>
      <c r="H232" s="4" t="s">
        <v>177</v>
      </c>
      <c r="I232" s="4"/>
      <c r="J232" s="4"/>
      <c r="K232" s="4">
        <v>229</v>
      </c>
      <c r="L232" s="4">
        <v>10</v>
      </c>
      <c r="M232" s="4">
        <v>3</v>
      </c>
      <c r="N232" s="4" t="s">
        <v>3</v>
      </c>
      <c r="O232" s="4">
        <v>2</v>
      </c>
      <c r="P232" s="4"/>
      <c r="Q232" s="4"/>
      <c r="R232" s="4"/>
      <c r="S232" s="4"/>
      <c r="T232" s="4"/>
      <c r="U232" s="4"/>
      <c r="V232" s="4"/>
      <c r="W232" s="4">
        <v>0</v>
      </c>
      <c r="X232" s="4">
        <v>1</v>
      </c>
      <c r="Y232" s="4">
        <v>0</v>
      </c>
      <c r="Z232" s="4"/>
      <c r="AA232" s="4"/>
      <c r="AB232" s="4"/>
    </row>
    <row r="233" spans="1:28" x14ac:dyDescent="0.2">
      <c r="A233" s="4">
        <v>50</v>
      </c>
      <c r="B233" s="4">
        <v>0</v>
      </c>
      <c r="C233" s="4">
        <v>0</v>
      </c>
      <c r="D233" s="4">
        <v>1</v>
      </c>
      <c r="E233" s="4">
        <v>203</v>
      </c>
      <c r="F233" s="4">
        <f>ROUND(Source!Q221,O233)</f>
        <v>0</v>
      </c>
      <c r="G233" s="4" t="s">
        <v>178</v>
      </c>
      <c r="H233" s="4" t="s">
        <v>179</v>
      </c>
      <c r="I233" s="4"/>
      <c r="J233" s="4"/>
      <c r="K233" s="4">
        <v>203</v>
      </c>
      <c r="L233" s="4">
        <v>11</v>
      </c>
      <c r="M233" s="4">
        <v>3</v>
      </c>
      <c r="N233" s="4" t="s">
        <v>3</v>
      </c>
      <c r="O233" s="4">
        <v>2</v>
      </c>
      <c r="P233" s="4"/>
      <c r="Q233" s="4"/>
      <c r="R233" s="4"/>
      <c r="S233" s="4"/>
      <c r="T233" s="4"/>
      <c r="U233" s="4"/>
      <c r="V233" s="4"/>
      <c r="W233" s="4">
        <v>0</v>
      </c>
      <c r="X233" s="4">
        <v>1</v>
      </c>
      <c r="Y233" s="4">
        <v>0</v>
      </c>
      <c r="Z233" s="4"/>
      <c r="AA233" s="4"/>
      <c r="AB233" s="4"/>
    </row>
    <row r="234" spans="1:28" x14ac:dyDescent="0.2">
      <c r="A234" s="4">
        <v>50</v>
      </c>
      <c r="B234" s="4">
        <v>0</v>
      </c>
      <c r="C234" s="4">
        <v>0</v>
      </c>
      <c r="D234" s="4">
        <v>1</v>
      </c>
      <c r="E234" s="4">
        <v>231</v>
      </c>
      <c r="F234" s="4">
        <f>ROUND(Source!BB221,O234)</f>
        <v>0</v>
      </c>
      <c r="G234" s="4" t="s">
        <v>180</v>
      </c>
      <c r="H234" s="4" t="s">
        <v>181</v>
      </c>
      <c r="I234" s="4"/>
      <c r="J234" s="4"/>
      <c r="K234" s="4">
        <v>231</v>
      </c>
      <c r="L234" s="4">
        <v>12</v>
      </c>
      <c r="M234" s="4">
        <v>3</v>
      </c>
      <c r="N234" s="4" t="s">
        <v>3</v>
      </c>
      <c r="O234" s="4">
        <v>2</v>
      </c>
      <c r="P234" s="4"/>
      <c r="Q234" s="4"/>
      <c r="R234" s="4"/>
      <c r="S234" s="4"/>
      <c r="T234" s="4"/>
      <c r="U234" s="4"/>
      <c r="V234" s="4"/>
      <c r="W234" s="4">
        <v>0</v>
      </c>
      <c r="X234" s="4">
        <v>1</v>
      </c>
      <c r="Y234" s="4">
        <v>0</v>
      </c>
      <c r="Z234" s="4"/>
      <c r="AA234" s="4"/>
      <c r="AB234" s="4"/>
    </row>
    <row r="235" spans="1:28" x14ac:dyDescent="0.2">
      <c r="A235" s="4">
        <v>50</v>
      </c>
      <c r="B235" s="4">
        <v>0</v>
      </c>
      <c r="C235" s="4">
        <v>0</v>
      </c>
      <c r="D235" s="4">
        <v>1</v>
      </c>
      <c r="E235" s="4">
        <v>204</v>
      </c>
      <c r="F235" s="4">
        <f>ROUND(Source!R221,O235)</f>
        <v>0</v>
      </c>
      <c r="G235" s="4" t="s">
        <v>182</v>
      </c>
      <c r="H235" s="4" t="s">
        <v>183</v>
      </c>
      <c r="I235" s="4"/>
      <c r="J235" s="4"/>
      <c r="K235" s="4">
        <v>204</v>
      </c>
      <c r="L235" s="4">
        <v>13</v>
      </c>
      <c r="M235" s="4">
        <v>3</v>
      </c>
      <c r="N235" s="4" t="s">
        <v>3</v>
      </c>
      <c r="O235" s="4">
        <v>2</v>
      </c>
      <c r="P235" s="4"/>
      <c r="Q235" s="4"/>
      <c r="R235" s="4"/>
      <c r="S235" s="4"/>
      <c r="T235" s="4"/>
      <c r="U235" s="4"/>
      <c r="V235" s="4"/>
      <c r="W235" s="4">
        <v>0</v>
      </c>
      <c r="X235" s="4">
        <v>1</v>
      </c>
      <c r="Y235" s="4">
        <v>0</v>
      </c>
      <c r="Z235" s="4"/>
      <c r="AA235" s="4"/>
      <c r="AB235" s="4"/>
    </row>
    <row r="236" spans="1:28" x14ac:dyDescent="0.2">
      <c r="A236" s="4">
        <v>50</v>
      </c>
      <c r="B236" s="4">
        <v>0</v>
      </c>
      <c r="C236" s="4">
        <v>0</v>
      </c>
      <c r="D236" s="4">
        <v>1</v>
      </c>
      <c r="E236" s="4">
        <v>205</v>
      </c>
      <c r="F236" s="4">
        <f>ROUND(Source!S221,O236)</f>
        <v>87816.88</v>
      </c>
      <c r="G236" s="4" t="s">
        <v>184</v>
      </c>
      <c r="H236" s="4" t="s">
        <v>185</v>
      </c>
      <c r="I236" s="4"/>
      <c r="J236" s="4"/>
      <c r="K236" s="4">
        <v>205</v>
      </c>
      <c r="L236" s="4">
        <v>14</v>
      </c>
      <c r="M236" s="4">
        <v>3</v>
      </c>
      <c r="N236" s="4" t="s">
        <v>3</v>
      </c>
      <c r="O236" s="4">
        <v>2</v>
      </c>
      <c r="P236" s="4"/>
      <c r="Q236" s="4"/>
      <c r="R236" s="4"/>
      <c r="S236" s="4"/>
      <c r="T236" s="4"/>
      <c r="U236" s="4"/>
      <c r="V236" s="4"/>
      <c r="W236" s="4">
        <v>87816.88</v>
      </c>
      <c r="X236" s="4">
        <v>1</v>
      </c>
      <c r="Y236" s="4">
        <v>87816.88</v>
      </c>
      <c r="Z236" s="4"/>
      <c r="AA236" s="4"/>
      <c r="AB236" s="4"/>
    </row>
    <row r="237" spans="1:28" x14ac:dyDescent="0.2">
      <c r="A237" s="4">
        <v>50</v>
      </c>
      <c r="B237" s="4">
        <v>0</v>
      </c>
      <c r="C237" s="4">
        <v>0</v>
      </c>
      <c r="D237" s="4">
        <v>1</v>
      </c>
      <c r="E237" s="4">
        <v>232</v>
      </c>
      <c r="F237" s="4">
        <f>ROUND(Source!BC221,O237)</f>
        <v>0</v>
      </c>
      <c r="G237" s="4" t="s">
        <v>186</v>
      </c>
      <c r="H237" s="4" t="s">
        <v>187</v>
      </c>
      <c r="I237" s="4"/>
      <c r="J237" s="4"/>
      <c r="K237" s="4">
        <v>232</v>
      </c>
      <c r="L237" s="4">
        <v>15</v>
      </c>
      <c r="M237" s="4">
        <v>3</v>
      </c>
      <c r="N237" s="4" t="s">
        <v>3</v>
      </c>
      <c r="O237" s="4">
        <v>2</v>
      </c>
      <c r="P237" s="4"/>
      <c r="Q237" s="4"/>
      <c r="R237" s="4"/>
      <c r="S237" s="4"/>
      <c r="T237" s="4"/>
      <c r="U237" s="4"/>
      <c r="V237" s="4"/>
      <c r="W237" s="4">
        <v>0</v>
      </c>
      <c r="X237" s="4">
        <v>1</v>
      </c>
      <c r="Y237" s="4">
        <v>0</v>
      </c>
      <c r="Z237" s="4"/>
      <c r="AA237" s="4"/>
      <c r="AB237" s="4"/>
    </row>
    <row r="238" spans="1:28" x14ac:dyDescent="0.2">
      <c r="A238" s="4">
        <v>50</v>
      </c>
      <c r="B238" s="4">
        <v>0</v>
      </c>
      <c r="C238" s="4">
        <v>0</v>
      </c>
      <c r="D238" s="4">
        <v>1</v>
      </c>
      <c r="E238" s="4">
        <v>214</v>
      </c>
      <c r="F238" s="4">
        <f>ROUND(Source!AS221,O238)</f>
        <v>0</v>
      </c>
      <c r="G238" s="4" t="s">
        <v>188</v>
      </c>
      <c r="H238" s="4" t="s">
        <v>189</v>
      </c>
      <c r="I238" s="4"/>
      <c r="J238" s="4"/>
      <c r="K238" s="4">
        <v>214</v>
      </c>
      <c r="L238" s="4">
        <v>16</v>
      </c>
      <c r="M238" s="4">
        <v>3</v>
      </c>
      <c r="N238" s="4" t="s">
        <v>3</v>
      </c>
      <c r="O238" s="4">
        <v>2</v>
      </c>
      <c r="P238" s="4"/>
      <c r="Q238" s="4"/>
      <c r="R238" s="4"/>
      <c r="S238" s="4"/>
      <c r="T238" s="4"/>
      <c r="U238" s="4"/>
      <c r="V238" s="4"/>
      <c r="W238" s="4">
        <v>0</v>
      </c>
      <c r="X238" s="4">
        <v>1</v>
      </c>
      <c r="Y238" s="4">
        <v>0</v>
      </c>
      <c r="Z238" s="4"/>
      <c r="AA238" s="4"/>
      <c r="AB238" s="4"/>
    </row>
    <row r="239" spans="1:28" x14ac:dyDescent="0.2">
      <c r="A239" s="4">
        <v>50</v>
      </c>
      <c r="B239" s="4">
        <v>0</v>
      </c>
      <c r="C239" s="4">
        <v>0</v>
      </c>
      <c r="D239" s="4">
        <v>1</v>
      </c>
      <c r="E239" s="4">
        <v>215</v>
      </c>
      <c r="F239" s="4">
        <f>ROUND(Source!AT221,O239)</f>
        <v>0</v>
      </c>
      <c r="G239" s="4" t="s">
        <v>190</v>
      </c>
      <c r="H239" s="4" t="s">
        <v>191</v>
      </c>
      <c r="I239" s="4"/>
      <c r="J239" s="4"/>
      <c r="K239" s="4">
        <v>215</v>
      </c>
      <c r="L239" s="4">
        <v>17</v>
      </c>
      <c r="M239" s="4">
        <v>3</v>
      </c>
      <c r="N239" s="4" t="s">
        <v>3</v>
      </c>
      <c r="O239" s="4">
        <v>2</v>
      </c>
      <c r="P239" s="4"/>
      <c r="Q239" s="4"/>
      <c r="R239" s="4"/>
      <c r="S239" s="4"/>
      <c r="T239" s="4"/>
      <c r="U239" s="4"/>
      <c r="V239" s="4"/>
      <c r="W239" s="4">
        <v>0</v>
      </c>
      <c r="X239" s="4">
        <v>1</v>
      </c>
      <c r="Y239" s="4">
        <v>0</v>
      </c>
      <c r="Z239" s="4"/>
      <c r="AA239" s="4"/>
      <c r="AB239" s="4"/>
    </row>
    <row r="240" spans="1:28" x14ac:dyDescent="0.2">
      <c r="A240" s="4">
        <v>50</v>
      </c>
      <c r="B240" s="4">
        <v>0</v>
      </c>
      <c r="C240" s="4">
        <v>0</v>
      </c>
      <c r="D240" s="4">
        <v>1</v>
      </c>
      <c r="E240" s="4">
        <v>217</v>
      </c>
      <c r="F240" s="4">
        <f>ROUND(Source!AU221,O240)</f>
        <v>184415.46</v>
      </c>
      <c r="G240" s="4" t="s">
        <v>192</v>
      </c>
      <c r="H240" s="4" t="s">
        <v>193</v>
      </c>
      <c r="I240" s="4"/>
      <c r="J240" s="4"/>
      <c r="K240" s="4">
        <v>217</v>
      </c>
      <c r="L240" s="4">
        <v>18</v>
      </c>
      <c r="M240" s="4">
        <v>3</v>
      </c>
      <c r="N240" s="4" t="s">
        <v>3</v>
      </c>
      <c r="O240" s="4">
        <v>2</v>
      </c>
      <c r="P240" s="4"/>
      <c r="Q240" s="4"/>
      <c r="R240" s="4"/>
      <c r="S240" s="4"/>
      <c r="T240" s="4"/>
      <c r="U240" s="4"/>
      <c r="V240" s="4"/>
      <c r="W240" s="4">
        <v>184415.46</v>
      </c>
      <c r="X240" s="4">
        <v>1</v>
      </c>
      <c r="Y240" s="4">
        <v>184415.46</v>
      </c>
      <c r="Z240" s="4"/>
      <c r="AA240" s="4"/>
      <c r="AB240" s="4"/>
    </row>
    <row r="241" spans="1:245" x14ac:dyDescent="0.2">
      <c r="A241" s="4">
        <v>50</v>
      </c>
      <c r="B241" s="4">
        <v>0</v>
      </c>
      <c r="C241" s="4">
        <v>0</v>
      </c>
      <c r="D241" s="4">
        <v>1</v>
      </c>
      <c r="E241" s="4">
        <v>230</v>
      </c>
      <c r="F241" s="4">
        <f>ROUND(Source!BA221,O241)</f>
        <v>0</v>
      </c>
      <c r="G241" s="4" t="s">
        <v>194</v>
      </c>
      <c r="H241" s="4" t="s">
        <v>195</v>
      </c>
      <c r="I241" s="4"/>
      <c r="J241" s="4"/>
      <c r="K241" s="4">
        <v>230</v>
      </c>
      <c r="L241" s="4">
        <v>19</v>
      </c>
      <c r="M241" s="4">
        <v>3</v>
      </c>
      <c r="N241" s="4" t="s">
        <v>3</v>
      </c>
      <c r="O241" s="4">
        <v>2</v>
      </c>
      <c r="P241" s="4"/>
      <c r="Q241" s="4"/>
      <c r="R241" s="4"/>
      <c r="S241" s="4"/>
      <c r="T241" s="4"/>
      <c r="U241" s="4"/>
      <c r="V241" s="4"/>
      <c r="W241" s="4">
        <v>0</v>
      </c>
      <c r="X241" s="4">
        <v>1</v>
      </c>
      <c r="Y241" s="4">
        <v>0</v>
      </c>
      <c r="Z241" s="4"/>
      <c r="AA241" s="4"/>
      <c r="AB241" s="4"/>
    </row>
    <row r="242" spans="1:245" x14ac:dyDescent="0.2">
      <c r="A242" s="4">
        <v>50</v>
      </c>
      <c r="B242" s="4">
        <v>0</v>
      </c>
      <c r="C242" s="4">
        <v>0</v>
      </c>
      <c r="D242" s="4">
        <v>1</v>
      </c>
      <c r="E242" s="4">
        <v>206</v>
      </c>
      <c r="F242" s="4">
        <f>ROUND(Source!T221,O242)</f>
        <v>0</v>
      </c>
      <c r="G242" s="4" t="s">
        <v>196</v>
      </c>
      <c r="H242" s="4" t="s">
        <v>197</v>
      </c>
      <c r="I242" s="4"/>
      <c r="J242" s="4"/>
      <c r="K242" s="4">
        <v>206</v>
      </c>
      <c r="L242" s="4">
        <v>20</v>
      </c>
      <c r="M242" s="4">
        <v>3</v>
      </c>
      <c r="N242" s="4" t="s">
        <v>3</v>
      </c>
      <c r="O242" s="4">
        <v>2</v>
      </c>
      <c r="P242" s="4"/>
      <c r="Q242" s="4"/>
      <c r="R242" s="4"/>
      <c r="S242" s="4"/>
      <c r="T242" s="4"/>
      <c r="U242" s="4"/>
      <c r="V242" s="4"/>
      <c r="W242" s="4">
        <v>0</v>
      </c>
      <c r="X242" s="4">
        <v>1</v>
      </c>
      <c r="Y242" s="4">
        <v>0</v>
      </c>
      <c r="Z242" s="4"/>
      <c r="AA242" s="4"/>
      <c r="AB242" s="4"/>
    </row>
    <row r="243" spans="1:245" x14ac:dyDescent="0.2">
      <c r="A243" s="4">
        <v>50</v>
      </c>
      <c r="B243" s="4">
        <v>0</v>
      </c>
      <c r="C243" s="4">
        <v>0</v>
      </c>
      <c r="D243" s="4">
        <v>1</v>
      </c>
      <c r="E243" s="4">
        <v>207</v>
      </c>
      <c r="F243" s="4">
        <f>ROUND(Source!U221,O243)</f>
        <v>148.25200000000001</v>
      </c>
      <c r="G243" s="4" t="s">
        <v>198</v>
      </c>
      <c r="H243" s="4" t="s">
        <v>199</v>
      </c>
      <c r="I243" s="4"/>
      <c r="J243" s="4"/>
      <c r="K243" s="4">
        <v>207</v>
      </c>
      <c r="L243" s="4">
        <v>21</v>
      </c>
      <c r="M243" s="4">
        <v>3</v>
      </c>
      <c r="N243" s="4" t="s">
        <v>3</v>
      </c>
      <c r="O243" s="4">
        <v>7</v>
      </c>
      <c r="P243" s="4"/>
      <c r="Q243" s="4"/>
      <c r="R243" s="4"/>
      <c r="S243" s="4"/>
      <c r="T243" s="4"/>
      <c r="U243" s="4"/>
      <c r="V243" s="4"/>
      <c r="W243" s="4">
        <v>148.25200000000001</v>
      </c>
      <c r="X243" s="4">
        <v>1</v>
      </c>
      <c r="Y243" s="4">
        <v>148.25200000000001</v>
      </c>
      <c r="Z243" s="4"/>
      <c r="AA243" s="4"/>
      <c r="AB243" s="4"/>
    </row>
    <row r="244" spans="1:245" x14ac:dyDescent="0.2">
      <c r="A244" s="4">
        <v>50</v>
      </c>
      <c r="B244" s="4">
        <v>0</v>
      </c>
      <c r="C244" s="4">
        <v>0</v>
      </c>
      <c r="D244" s="4">
        <v>1</v>
      </c>
      <c r="E244" s="4">
        <v>208</v>
      </c>
      <c r="F244" s="4">
        <f>ROUND(Source!V221,O244)</f>
        <v>0</v>
      </c>
      <c r="G244" s="4" t="s">
        <v>200</v>
      </c>
      <c r="H244" s="4" t="s">
        <v>201</v>
      </c>
      <c r="I244" s="4"/>
      <c r="J244" s="4"/>
      <c r="K244" s="4">
        <v>208</v>
      </c>
      <c r="L244" s="4">
        <v>22</v>
      </c>
      <c r="M244" s="4">
        <v>3</v>
      </c>
      <c r="N244" s="4" t="s">
        <v>3</v>
      </c>
      <c r="O244" s="4">
        <v>7</v>
      </c>
      <c r="P244" s="4"/>
      <c r="Q244" s="4"/>
      <c r="R244" s="4"/>
      <c r="S244" s="4"/>
      <c r="T244" s="4"/>
      <c r="U244" s="4"/>
      <c r="V244" s="4"/>
      <c r="W244" s="4">
        <v>0</v>
      </c>
      <c r="X244" s="4">
        <v>1</v>
      </c>
      <c r="Y244" s="4">
        <v>0</v>
      </c>
      <c r="Z244" s="4"/>
      <c r="AA244" s="4"/>
      <c r="AB244" s="4"/>
    </row>
    <row r="245" spans="1:245" x14ac:dyDescent="0.2">
      <c r="A245" s="4">
        <v>50</v>
      </c>
      <c r="B245" s="4">
        <v>0</v>
      </c>
      <c r="C245" s="4">
        <v>0</v>
      </c>
      <c r="D245" s="4">
        <v>1</v>
      </c>
      <c r="E245" s="4">
        <v>209</v>
      </c>
      <c r="F245" s="4">
        <f>ROUND(Source!W221,O245)</f>
        <v>0</v>
      </c>
      <c r="G245" s="4" t="s">
        <v>202</v>
      </c>
      <c r="H245" s="4" t="s">
        <v>203</v>
      </c>
      <c r="I245" s="4"/>
      <c r="J245" s="4"/>
      <c r="K245" s="4">
        <v>209</v>
      </c>
      <c r="L245" s="4">
        <v>23</v>
      </c>
      <c r="M245" s="4">
        <v>3</v>
      </c>
      <c r="N245" s="4" t="s">
        <v>3</v>
      </c>
      <c r="O245" s="4">
        <v>2</v>
      </c>
      <c r="P245" s="4"/>
      <c r="Q245" s="4"/>
      <c r="R245" s="4"/>
      <c r="S245" s="4"/>
      <c r="T245" s="4"/>
      <c r="U245" s="4"/>
      <c r="V245" s="4"/>
      <c r="W245" s="4">
        <v>0</v>
      </c>
      <c r="X245" s="4">
        <v>1</v>
      </c>
      <c r="Y245" s="4">
        <v>0</v>
      </c>
      <c r="Z245" s="4"/>
      <c r="AA245" s="4"/>
      <c r="AB245" s="4"/>
    </row>
    <row r="246" spans="1:245" x14ac:dyDescent="0.2">
      <c r="A246" s="4">
        <v>50</v>
      </c>
      <c r="B246" s="4">
        <v>0</v>
      </c>
      <c r="C246" s="4">
        <v>0</v>
      </c>
      <c r="D246" s="4">
        <v>1</v>
      </c>
      <c r="E246" s="4">
        <v>233</v>
      </c>
      <c r="F246" s="4">
        <f>ROUND(Source!BD221,O246)</f>
        <v>0</v>
      </c>
      <c r="G246" s="4" t="s">
        <v>204</v>
      </c>
      <c r="H246" s="4" t="s">
        <v>205</v>
      </c>
      <c r="I246" s="4"/>
      <c r="J246" s="4"/>
      <c r="K246" s="4">
        <v>233</v>
      </c>
      <c r="L246" s="4">
        <v>24</v>
      </c>
      <c r="M246" s="4">
        <v>3</v>
      </c>
      <c r="N246" s="4" t="s">
        <v>3</v>
      </c>
      <c r="O246" s="4">
        <v>2</v>
      </c>
      <c r="P246" s="4"/>
      <c r="Q246" s="4"/>
      <c r="R246" s="4"/>
      <c r="S246" s="4"/>
      <c r="T246" s="4"/>
      <c r="U246" s="4"/>
      <c r="V246" s="4"/>
      <c r="W246" s="4">
        <v>0</v>
      </c>
      <c r="X246" s="4">
        <v>1</v>
      </c>
      <c r="Y246" s="4">
        <v>0</v>
      </c>
      <c r="Z246" s="4"/>
      <c r="AA246" s="4"/>
      <c r="AB246" s="4"/>
    </row>
    <row r="247" spans="1:245" x14ac:dyDescent="0.2">
      <c r="A247" s="4">
        <v>50</v>
      </c>
      <c r="B247" s="4">
        <v>0</v>
      </c>
      <c r="C247" s="4">
        <v>0</v>
      </c>
      <c r="D247" s="4">
        <v>1</v>
      </c>
      <c r="E247" s="4">
        <v>210</v>
      </c>
      <c r="F247" s="4">
        <f>ROUND(Source!X221,O247)</f>
        <v>64984.5</v>
      </c>
      <c r="G247" s="4" t="s">
        <v>206</v>
      </c>
      <c r="H247" s="4" t="s">
        <v>207</v>
      </c>
      <c r="I247" s="4"/>
      <c r="J247" s="4"/>
      <c r="K247" s="4">
        <v>210</v>
      </c>
      <c r="L247" s="4">
        <v>25</v>
      </c>
      <c r="M247" s="4">
        <v>3</v>
      </c>
      <c r="N247" s="4" t="s">
        <v>3</v>
      </c>
      <c r="O247" s="4">
        <v>2</v>
      </c>
      <c r="P247" s="4"/>
      <c r="Q247" s="4"/>
      <c r="R247" s="4"/>
      <c r="S247" s="4"/>
      <c r="T247" s="4"/>
      <c r="U247" s="4"/>
      <c r="V247" s="4"/>
      <c r="W247" s="4">
        <v>64984.5</v>
      </c>
      <c r="X247" s="4">
        <v>1</v>
      </c>
      <c r="Y247" s="4">
        <v>64984.5</v>
      </c>
      <c r="Z247" s="4"/>
      <c r="AA247" s="4"/>
      <c r="AB247" s="4"/>
    </row>
    <row r="248" spans="1:245" x14ac:dyDescent="0.2">
      <c r="A248" s="4">
        <v>50</v>
      </c>
      <c r="B248" s="4">
        <v>0</v>
      </c>
      <c r="C248" s="4">
        <v>0</v>
      </c>
      <c r="D248" s="4">
        <v>1</v>
      </c>
      <c r="E248" s="4">
        <v>211</v>
      </c>
      <c r="F248" s="4">
        <f>ROUND(Source!Y221,O248)</f>
        <v>31614.080000000002</v>
      </c>
      <c r="G248" s="4" t="s">
        <v>208</v>
      </c>
      <c r="H248" s="4" t="s">
        <v>209</v>
      </c>
      <c r="I248" s="4"/>
      <c r="J248" s="4"/>
      <c r="K248" s="4">
        <v>211</v>
      </c>
      <c r="L248" s="4">
        <v>26</v>
      </c>
      <c r="M248" s="4">
        <v>3</v>
      </c>
      <c r="N248" s="4" t="s">
        <v>3</v>
      </c>
      <c r="O248" s="4">
        <v>2</v>
      </c>
      <c r="P248" s="4"/>
      <c r="Q248" s="4"/>
      <c r="R248" s="4"/>
      <c r="S248" s="4"/>
      <c r="T248" s="4"/>
      <c r="U248" s="4"/>
      <c r="V248" s="4"/>
      <c r="W248" s="4">
        <v>31614.080000000002</v>
      </c>
      <c r="X248" s="4">
        <v>1</v>
      </c>
      <c r="Y248" s="4">
        <v>31614.080000000002</v>
      </c>
      <c r="Z248" s="4"/>
      <c r="AA248" s="4"/>
      <c r="AB248" s="4"/>
    </row>
    <row r="249" spans="1:245" x14ac:dyDescent="0.2">
      <c r="A249" s="4">
        <v>50</v>
      </c>
      <c r="B249" s="4">
        <v>0</v>
      </c>
      <c r="C249" s="4">
        <v>0</v>
      </c>
      <c r="D249" s="4">
        <v>1</v>
      </c>
      <c r="E249" s="4">
        <v>224</v>
      </c>
      <c r="F249" s="4">
        <f>ROUND(Source!AR221,O249)</f>
        <v>184415.46</v>
      </c>
      <c r="G249" s="4" t="s">
        <v>210</v>
      </c>
      <c r="H249" s="4" t="s">
        <v>211</v>
      </c>
      <c r="I249" s="4"/>
      <c r="J249" s="4"/>
      <c r="K249" s="4">
        <v>224</v>
      </c>
      <c r="L249" s="4">
        <v>27</v>
      </c>
      <c r="M249" s="4">
        <v>3</v>
      </c>
      <c r="N249" s="4" t="s">
        <v>3</v>
      </c>
      <c r="O249" s="4">
        <v>2</v>
      </c>
      <c r="P249" s="4"/>
      <c r="Q249" s="4"/>
      <c r="R249" s="4"/>
      <c r="S249" s="4"/>
      <c r="T249" s="4"/>
      <c r="U249" s="4"/>
      <c r="V249" s="4"/>
      <c r="W249" s="4">
        <v>184415.46000000002</v>
      </c>
      <c r="X249" s="4">
        <v>1</v>
      </c>
      <c r="Y249" s="4">
        <v>184415.46000000002</v>
      </c>
      <c r="Z249" s="4"/>
      <c r="AA249" s="4"/>
      <c r="AB249" s="4"/>
    </row>
    <row r="251" spans="1:245" x14ac:dyDescent="0.2">
      <c r="A251" s="1">
        <v>4</v>
      </c>
      <c r="B251" s="1">
        <v>1</v>
      </c>
      <c r="C251" s="1"/>
      <c r="D251" s="1">
        <f>ROW(A260)</f>
        <v>260</v>
      </c>
      <c r="E251" s="1"/>
      <c r="F251" s="1" t="s">
        <v>15</v>
      </c>
      <c r="G251" s="1" t="s">
        <v>260</v>
      </c>
      <c r="H251" s="1" t="s">
        <v>3</v>
      </c>
      <c r="I251" s="1">
        <v>0</v>
      </c>
      <c r="J251" s="1"/>
      <c r="K251" s="1">
        <v>0</v>
      </c>
      <c r="L251" s="1"/>
      <c r="M251" s="1" t="s">
        <v>3</v>
      </c>
      <c r="N251" s="1"/>
      <c r="O251" s="1"/>
      <c r="P251" s="1"/>
      <c r="Q251" s="1"/>
      <c r="R251" s="1"/>
      <c r="S251" s="1">
        <v>0</v>
      </c>
      <c r="T251" s="1"/>
      <c r="U251" s="1" t="s">
        <v>3</v>
      </c>
      <c r="V251" s="1">
        <v>0</v>
      </c>
      <c r="W251" s="1"/>
      <c r="X251" s="1"/>
      <c r="Y251" s="1"/>
      <c r="Z251" s="1"/>
      <c r="AA251" s="1"/>
      <c r="AB251" s="1" t="s">
        <v>3</v>
      </c>
      <c r="AC251" s="1" t="s">
        <v>3</v>
      </c>
      <c r="AD251" s="1" t="s">
        <v>3</v>
      </c>
      <c r="AE251" s="1" t="s">
        <v>3</v>
      </c>
      <c r="AF251" s="1" t="s">
        <v>3</v>
      </c>
      <c r="AG251" s="1" t="s">
        <v>3</v>
      </c>
      <c r="AH251" s="1"/>
      <c r="AI251" s="1"/>
      <c r="AJ251" s="1"/>
      <c r="AK251" s="1"/>
      <c r="AL251" s="1"/>
      <c r="AM251" s="1"/>
      <c r="AN251" s="1"/>
      <c r="AO251" s="1"/>
      <c r="AP251" s="1" t="s">
        <v>3</v>
      </c>
      <c r="AQ251" s="1" t="s">
        <v>3</v>
      </c>
      <c r="AR251" s="1" t="s">
        <v>3</v>
      </c>
      <c r="AS251" s="1"/>
      <c r="AT251" s="1"/>
      <c r="AU251" s="1"/>
      <c r="AV251" s="1"/>
      <c r="AW251" s="1"/>
      <c r="AX251" s="1"/>
      <c r="AY251" s="1"/>
      <c r="AZ251" s="1" t="s">
        <v>3</v>
      </c>
      <c r="BA251" s="1"/>
      <c r="BB251" s="1" t="s">
        <v>3</v>
      </c>
      <c r="BC251" s="1" t="s">
        <v>3</v>
      </c>
      <c r="BD251" s="1" t="s">
        <v>3</v>
      </c>
      <c r="BE251" s="1" t="s">
        <v>3</v>
      </c>
      <c r="BF251" s="1" t="s">
        <v>3</v>
      </c>
      <c r="BG251" s="1" t="s">
        <v>3</v>
      </c>
      <c r="BH251" s="1" t="s">
        <v>3</v>
      </c>
      <c r="BI251" s="1" t="s">
        <v>3</v>
      </c>
      <c r="BJ251" s="1" t="s">
        <v>3</v>
      </c>
      <c r="BK251" s="1" t="s">
        <v>3</v>
      </c>
      <c r="BL251" s="1" t="s">
        <v>3</v>
      </c>
      <c r="BM251" s="1" t="s">
        <v>3</v>
      </c>
      <c r="BN251" s="1" t="s">
        <v>3</v>
      </c>
      <c r="BO251" s="1" t="s">
        <v>3</v>
      </c>
      <c r="BP251" s="1" t="s">
        <v>3</v>
      </c>
      <c r="BQ251" s="1"/>
      <c r="BR251" s="1"/>
      <c r="BS251" s="1"/>
      <c r="BT251" s="1"/>
      <c r="BU251" s="1"/>
      <c r="BV251" s="1"/>
      <c r="BW251" s="1"/>
      <c r="BX251" s="1">
        <v>0</v>
      </c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>
        <v>0</v>
      </c>
    </row>
    <row r="253" spans="1:245" x14ac:dyDescent="0.2">
      <c r="A253" s="2">
        <v>52</v>
      </c>
      <c r="B253" s="2">
        <f t="shared" ref="B253:G253" si="141">B260</f>
        <v>1</v>
      </c>
      <c r="C253" s="2">
        <f t="shared" si="141"/>
        <v>4</v>
      </c>
      <c r="D253" s="2">
        <f t="shared" si="141"/>
        <v>251</v>
      </c>
      <c r="E253" s="2">
        <f t="shared" si="141"/>
        <v>0</v>
      </c>
      <c r="F253" s="2" t="str">
        <f t="shared" si="141"/>
        <v>Новый раздел</v>
      </c>
      <c r="G253" s="2" t="str">
        <f t="shared" si="141"/>
        <v>Раздел: Пусконаладочные работы "вхолостую" заземления</v>
      </c>
      <c r="H253" s="2"/>
      <c r="I253" s="2"/>
      <c r="J253" s="2"/>
      <c r="K253" s="2"/>
      <c r="L253" s="2"/>
      <c r="M253" s="2"/>
      <c r="N253" s="2"/>
      <c r="O253" s="2">
        <f t="shared" ref="O253:AT253" si="142">O260</f>
        <v>75644.95</v>
      </c>
      <c r="P253" s="2">
        <f t="shared" si="142"/>
        <v>0</v>
      </c>
      <c r="Q253" s="2">
        <f t="shared" si="142"/>
        <v>0</v>
      </c>
      <c r="R253" s="2">
        <f t="shared" si="142"/>
        <v>0</v>
      </c>
      <c r="S253" s="2">
        <f t="shared" si="142"/>
        <v>75644.95</v>
      </c>
      <c r="T253" s="2">
        <f t="shared" si="142"/>
        <v>0</v>
      </c>
      <c r="U253" s="2">
        <f t="shared" si="142"/>
        <v>115.40047999999999</v>
      </c>
      <c r="V253" s="2">
        <f t="shared" si="142"/>
        <v>0</v>
      </c>
      <c r="W253" s="2">
        <f t="shared" si="142"/>
        <v>0</v>
      </c>
      <c r="X253" s="2">
        <f t="shared" si="142"/>
        <v>55977.26</v>
      </c>
      <c r="Y253" s="2">
        <f t="shared" si="142"/>
        <v>27232.18</v>
      </c>
      <c r="Z253" s="2">
        <f t="shared" si="142"/>
        <v>0</v>
      </c>
      <c r="AA253" s="2">
        <f t="shared" si="142"/>
        <v>0</v>
      </c>
      <c r="AB253" s="2">
        <f t="shared" si="142"/>
        <v>75644.95</v>
      </c>
      <c r="AC253" s="2">
        <f t="shared" si="142"/>
        <v>0</v>
      </c>
      <c r="AD253" s="2">
        <f t="shared" si="142"/>
        <v>0</v>
      </c>
      <c r="AE253" s="2">
        <f t="shared" si="142"/>
        <v>0</v>
      </c>
      <c r="AF253" s="2">
        <f t="shared" si="142"/>
        <v>75644.95</v>
      </c>
      <c r="AG253" s="2">
        <f t="shared" si="142"/>
        <v>0</v>
      </c>
      <c r="AH253" s="2">
        <f t="shared" si="142"/>
        <v>115.40047999999999</v>
      </c>
      <c r="AI253" s="2">
        <f t="shared" si="142"/>
        <v>0</v>
      </c>
      <c r="AJ253" s="2">
        <f t="shared" si="142"/>
        <v>0</v>
      </c>
      <c r="AK253" s="2">
        <f t="shared" si="142"/>
        <v>55977.26</v>
      </c>
      <c r="AL253" s="2">
        <f t="shared" si="142"/>
        <v>27232.18</v>
      </c>
      <c r="AM253" s="2">
        <f t="shared" si="142"/>
        <v>0</v>
      </c>
      <c r="AN253" s="2">
        <f t="shared" si="142"/>
        <v>0</v>
      </c>
      <c r="AO253" s="2">
        <f t="shared" si="142"/>
        <v>0</v>
      </c>
      <c r="AP253" s="2">
        <f t="shared" si="142"/>
        <v>0</v>
      </c>
      <c r="AQ253" s="2">
        <f t="shared" si="142"/>
        <v>0</v>
      </c>
      <c r="AR253" s="2">
        <f t="shared" si="142"/>
        <v>158854.39000000001</v>
      </c>
      <c r="AS253" s="2">
        <f t="shared" si="142"/>
        <v>0</v>
      </c>
      <c r="AT253" s="2">
        <f t="shared" si="142"/>
        <v>0</v>
      </c>
      <c r="AU253" s="2">
        <f t="shared" ref="AU253:BZ253" si="143">AU260</f>
        <v>158854.39000000001</v>
      </c>
      <c r="AV253" s="2">
        <f t="shared" si="143"/>
        <v>0</v>
      </c>
      <c r="AW253" s="2">
        <f t="shared" si="143"/>
        <v>0</v>
      </c>
      <c r="AX253" s="2">
        <f t="shared" si="143"/>
        <v>0</v>
      </c>
      <c r="AY253" s="2">
        <f t="shared" si="143"/>
        <v>0</v>
      </c>
      <c r="AZ253" s="2">
        <f t="shared" si="143"/>
        <v>0</v>
      </c>
      <c r="BA253" s="2">
        <f t="shared" si="143"/>
        <v>0</v>
      </c>
      <c r="BB253" s="2">
        <f t="shared" si="143"/>
        <v>0</v>
      </c>
      <c r="BC253" s="2">
        <f t="shared" si="143"/>
        <v>0</v>
      </c>
      <c r="BD253" s="2">
        <f t="shared" si="143"/>
        <v>0</v>
      </c>
      <c r="BE253" s="2">
        <f t="shared" si="143"/>
        <v>0</v>
      </c>
      <c r="BF253" s="2">
        <f t="shared" si="143"/>
        <v>0</v>
      </c>
      <c r="BG253" s="2">
        <f t="shared" si="143"/>
        <v>0</v>
      </c>
      <c r="BH253" s="2">
        <f t="shared" si="143"/>
        <v>0</v>
      </c>
      <c r="BI253" s="2">
        <f t="shared" si="143"/>
        <v>0</v>
      </c>
      <c r="BJ253" s="2">
        <f t="shared" si="143"/>
        <v>0</v>
      </c>
      <c r="BK253" s="2">
        <f t="shared" si="143"/>
        <v>0</v>
      </c>
      <c r="BL253" s="2">
        <f t="shared" si="143"/>
        <v>0</v>
      </c>
      <c r="BM253" s="2">
        <f t="shared" si="143"/>
        <v>0</v>
      </c>
      <c r="BN253" s="2">
        <f t="shared" si="143"/>
        <v>0</v>
      </c>
      <c r="BO253" s="2">
        <f t="shared" si="143"/>
        <v>0</v>
      </c>
      <c r="BP253" s="2">
        <f t="shared" si="143"/>
        <v>0</v>
      </c>
      <c r="BQ253" s="2">
        <f t="shared" si="143"/>
        <v>0</v>
      </c>
      <c r="BR253" s="2">
        <f t="shared" si="143"/>
        <v>0</v>
      </c>
      <c r="BS253" s="2">
        <f t="shared" si="143"/>
        <v>0</v>
      </c>
      <c r="BT253" s="2">
        <f t="shared" si="143"/>
        <v>0</v>
      </c>
      <c r="BU253" s="2">
        <f t="shared" si="143"/>
        <v>0</v>
      </c>
      <c r="BV253" s="2">
        <f t="shared" si="143"/>
        <v>0</v>
      </c>
      <c r="BW253" s="2">
        <f t="shared" si="143"/>
        <v>0</v>
      </c>
      <c r="BX253" s="2">
        <f t="shared" si="143"/>
        <v>0</v>
      </c>
      <c r="BY253" s="2">
        <f t="shared" si="143"/>
        <v>0</v>
      </c>
      <c r="BZ253" s="2">
        <f t="shared" si="143"/>
        <v>0</v>
      </c>
      <c r="CA253" s="2">
        <f t="shared" ref="CA253:DF253" si="144">CA260</f>
        <v>158854.39000000001</v>
      </c>
      <c r="CB253" s="2">
        <f t="shared" si="144"/>
        <v>0</v>
      </c>
      <c r="CC253" s="2">
        <f t="shared" si="144"/>
        <v>0</v>
      </c>
      <c r="CD253" s="2">
        <f t="shared" si="144"/>
        <v>158854.39000000001</v>
      </c>
      <c r="CE253" s="2">
        <f t="shared" si="144"/>
        <v>0</v>
      </c>
      <c r="CF253" s="2">
        <f t="shared" si="144"/>
        <v>0</v>
      </c>
      <c r="CG253" s="2">
        <f t="shared" si="144"/>
        <v>0</v>
      </c>
      <c r="CH253" s="2">
        <f t="shared" si="144"/>
        <v>0</v>
      </c>
      <c r="CI253" s="2">
        <f t="shared" si="144"/>
        <v>0</v>
      </c>
      <c r="CJ253" s="2">
        <f t="shared" si="144"/>
        <v>0</v>
      </c>
      <c r="CK253" s="2">
        <f t="shared" si="144"/>
        <v>0</v>
      </c>
      <c r="CL253" s="2">
        <f t="shared" si="144"/>
        <v>0</v>
      </c>
      <c r="CM253" s="2">
        <f t="shared" si="144"/>
        <v>0</v>
      </c>
      <c r="CN253" s="2">
        <f t="shared" si="144"/>
        <v>0</v>
      </c>
      <c r="CO253" s="2">
        <f t="shared" si="144"/>
        <v>0</v>
      </c>
      <c r="CP253" s="2">
        <f t="shared" si="144"/>
        <v>0</v>
      </c>
      <c r="CQ253" s="2">
        <f t="shared" si="144"/>
        <v>0</v>
      </c>
      <c r="CR253" s="2">
        <f t="shared" si="144"/>
        <v>0</v>
      </c>
      <c r="CS253" s="2">
        <f t="shared" si="144"/>
        <v>0</v>
      </c>
      <c r="CT253" s="2">
        <f t="shared" si="144"/>
        <v>0</v>
      </c>
      <c r="CU253" s="2">
        <f t="shared" si="144"/>
        <v>0</v>
      </c>
      <c r="CV253" s="2">
        <f t="shared" si="144"/>
        <v>0</v>
      </c>
      <c r="CW253" s="2">
        <f t="shared" si="144"/>
        <v>0</v>
      </c>
      <c r="CX253" s="2">
        <f t="shared" si="144"/>
        <v>0</v>
      </c>
      <c r="CY253" s="2">
        <f t="shared" si="144"/>
        <v>0</v>
      </c>
      <c r="CZ253" s="2">
        <f t="shared" si="144"/>
        <v>0</v>
      </c>
      <c r="DA253" s="2">
        <f t="shared" si="144"/>
        <v>0</v>
      </c>
      <c r="DB253" s="2">
        <f t="shared" si="144"/>
        <v>0</v>
      </c>
      <c r="DC253" s="2">
        <f t="shared" si="144"/>
        <v>0</v>
      </c>
      <c r="DD253" s="2">
        <f t="shared" si="144"/>
        <v>0</v>
      </c>
      <c r="DE253" s="2">
        <f t="shared" si="144"/>
        <v>0</v>
      </c>
      <c r="DF253" s="2">
        <f t="shared" si="144"/>
        <v>0</v>
      </c>
      <c r="DG253" s="3">
        <f t="shared" ref="DG253:EL253" si="145">DG260</f>
        <v>0</v>
      </c>
      <c r="DH253" s="3">
        <f t="shared" si="145"/>
        <v>0</v>
      </c>
      <c r="DI253" s="3">
        <f t="shared" si="145"/>
        <v>0</v>
      </c>
      <c r="DJ253" s="3">
        <f t="shared" si="145"/>
        <v>0</v>
      </c>
      <c r="DK253" s="3">
        <f t="shared" si="145"/>
        <v>0</v>
      </c>
      <c r="DL253" s="3">
        <f t="shared" si="145"/>
        <v>0</v>
      </c>
      <c r="DM253" s="3">
        <f t="shared" si="145"/>
        <v>0</v>
      </c>
      <c r="DN253" s="3">
        <f t="shared" si="145"/>
        <v>0</v>
      </c>
      <c r="DO253" s="3">
        <f t="shared" si="145"/>
        <v>0</v>
      </c>
      <c r="DP253" s="3">
        <f t="shared" si="145"/>
        <v>0</v>
      </c>
      <c r="DQ253" s="3">
        <f t="shared" si="145"/>
        <v>0</v>
      </c>
      <c r="DR253" s="3">
        <f t="shared" si="145"/>
        <v>0</v>
      </c>
      <c r="DS253" s="3">
        <f t="shared" si="145"/>
        <v>0</v>
      </c>
      <c r="DT253" s="3">
        <f t="shared" si="145"/>
        <v>0</v>
      </c>
      <c r="DU253" s="3">
        <f t="shared" si="145"/>
        <v>0</v>
      </c>
      <c r="DV253" s="3">
        <f t="shared" si="145"/>
        <v>0</v>
      </c>
      <c r="DW253" s="3">
        <f t="shared" si="145"/>
        <v>0</v>
      </c>
      <c r="DX253" s="3">
        <f t="shared" si="145"/>
        <v>0</v>
      </c>
      <c r="DY253" s="3">
        <f t="shared" si="145"/>
        <v>0</v>
      </c>
      <c r="DZ253" s="3">
        <f t="shared" si="145"/>
        <v>0</v>
      </c>
      <c r="EA253" s="3">
        <f t="shared" si="145"/>
        <v>0</v>
      </c>
      <c r="EB253" s="3">
        <f t="shared" si="145"/>
        <v>0</v>
      </c>
      <c r="EC253" s="3">
        <f t="shared" si="145"/>
        <v>0</v>
      </c>
      <c r="ED253" s="3">
        <f t="shared" si="145"/>
        <v>0</v>
      </c>
      <c r="EE253" s="3">
        <f t="shared" si="145"/>
        <v>0</v>
      </c>
      <c r="EF253" s="3">
        <f t="shared" si="145"/>
        <v>0</v>
      </c>
      <c r="EG253" s="3">
        <f t="shared" si="145"/>
        <v>0</v>
      </c>
      <c r="EH253" s="3">
        <f t="shared" si="145"/>
        <v>0</v>
      </c>
      <c r="EI253" s="3">
        <f t="shared" si="145"/>
        <v>0</v>
      </c>
      <c r="EJ253" s="3">
        <f t="shared" si="145"/>
        <v>0</v>
      </c>
      <c r="EK253" s="3">
        <f t="shared" si="145"/>
        <v>0</v>
      </c>
      <c r="EL253" s="3">
        <f t="shared" si="145"/>
        <v>0</v>
      </c>
      <c r="EM253" s="3">
        <f t="shared" ref="EM253:FR253" si="146">EM260</f>
        <v>0</v>
      </c>
      <c r="EN253" s="3">
        <f t="shared" si="146"/>
        <v>0</v>
      </c>
      <c r="EO253" s="3">
        <f t="shared" si="146"/>
        <v>0</v>
      </c>
      <c r="EP253" s="3">
        <f t="shared" si="146"/>
        <v>0</v>
      </c>
      <c r="EQ253" s="3">
        <f t="shared" si="146"/>
        <v>0</v>
      </c>
      <c r="ER253" s="3">
        <f t="shared" si="146"/>
        <v>0</v>
      </c>
      <c r="ES253" s="3">
        <f t="shared" si="146"/>
        <v>0</v>
      </c>
      <c r="ET253" s="3">
        <f t="shared" si="146"/>
        <v>0</v>
      </c>
      <c r="EU253" s="3">
        <f t="shared" si="146"/>
        <v>0</v>
      </c>
      <c r="EV253" s="3">
        <f t="shared" si="146"/>
        <v>0</v>
      </c>
      <c r="EW253" s="3">
        <f t="shared" si="146"/>
        <v>0</v>
      </c>
      <c r="EX253" s="3">
        <f t="shared" si="146"/>
        <v>0</v>
      </c>
      <c r="EY253" s="3">
        <f t="shared" si="146"/>
        <v>0</v>
      </c>
      <c r="EZ253" s="3">
        <f t="shared" si="146"/>
        <v>0</v>
      </c>
      <c r="FA253" s="3">
        <f t="shared" si="146"/>
        <v>0</v>
      </c>
      <c r="FB253" s="3">
        <f t="shared" si="146"/>
        <v>0</v>
      </c>
      <c r="FC253" s="3">
        <f t="shared" si="146"/>
        <v>0</v>
      </c>
      <c r="FD253" s="3">
        <f t="shared" si="146"/>
        <v>0</v>
      </c>
      <c r="FE253" s="3">
        <f t="shared" si="146"/>
        <v>0</v>
      </c>
      <c r="FF253" s="3">
        <f t="shared" si="146"/>
        <v>0</v>
      </c>
      <c r="FG253" s="3">
        <f t="shared" si="146"/>
        <v>0</v>
      </c>
      <c r="FH253" s="3">
        <f t="shared" si="146"/>
        <v>0</v>
      </c>
      <c r="FI253" s="3">
        <f t="shared" si="146"/>
        <v>0</v>
      </c>
      <c r="FJ253" s="3">
        <f t="shared" si="146"/>
        <v>0</v>
      </c>
      <c r="FK253" s="3">
        <f t="shared" si="146"/>
        <v>0</v>
      </c>
      <c r="FL253" s="3">
        <f t="shared" si="146"/>
        <v>0</v>
      </c>
      <c r="FM253" s="3">
        <f t="shared" si="146"/>
        <v>0</v>
      </c>
      <c r="FN253" s="3">
        <f t="shared" si="146"/>
        <v>0</v>
      </c>
      <c r="FO253" s="3">
        <f t="shared" si="146"/>
        <v>0</v>
      </c>
      <c r="FP253" s="3">
        <f t="shared" si="146"/>
        <v>0</v>
      </c>
      <c r="FQ253" s="3">
        <f t="shared" si="146"/>
        <v>0</v>
      </c>
      <c r="FR253" s="3">
        <f t="shared" si="146"/>
        <v>0</v>
      </c>
      <c r="FS253" s="3">
        <f t="shared" ref="FS253:GX253" si="147">FS260</f>
        <v>0</v>
      </c>
      <c r="FT253" s="3">
        <f t="shared" si="147"/>
        <v>0</v>
      </c>
      <c r="FU253" s="3">
        <f t="shared" si="147"/>
        <v>0</v>
      </c>
      <c r="FV253" s="3">
        <f t="shared" si="147"/>
        <v>0</v>
      </c>
      <c r="FW253" s="3">
        <f t="shared" si="147"/>
        <v>0</v>
      </c>
      <c r="FX253" s="3">
        <f t="shared" si="147"/>
        <v>0</v>
      </c>
      <c r="FY253" s="3">
        <f t="shared" si="147"/>
        <v>0</v>
      </c>
      <c r="FZ253" s="3">
        <f t="shared" si="147"/>
        <v>0</v>
      </c>
      <c r="GA253" s="3">
        <f t="shared" si="147"/>
        <v>0</v>
      </c>
      <c r="GB253" s="3">
        <f t="shared" si="147"/>
        <v>0</v>
      </c>
      <c r="GC253" s="3">
        <f t="shared" si="147"/>
        <v>0</v>
      </c>
      <c r="GD253" s="3">
        <f t="shared" si="147"/>
        <v>0</v>
      </c>
      <c r="GE253" s="3">
        <f t="shared" si="147"/>
        <v>0</v>
      </c>
      <c r="GF253" s="3">
        <f t="shared" si="147"/>
        <v>0</v>
      </c>
      <c r="GG253" s="3">
        <f t="shared" si="147"/>
        <v>0</v>
      </c>
      <c r="GH253" s="3">
        <f t="shared" si="147"/>
        <v>0</v>
      </c>
      <c r="GI253" s="3">
        <f t="shared" si="147"/>
        <v>0</v>
      </c>
      <c r="GJ253" s="3">
        <f t="shared" si="147"/>
        <v>0</v>
      </c>
      <c r="GK253" s="3">
        <f t="shared" si="147"/>
        <v>0</v>
      </c>
      <c r="GL253" s="3">
        <f t="shared" si="147"/>
        <v>0</v>
      </c>
      <c r="GM253" s="3">
        <f t="shared" si="147"/>
        <v>0</v>
      </c>
      <c r="GN253" s="3">
        <f t="shared" si="147"/>
        <v>0</v>
      </c>
      <c r="GO253" s="3">
        <f t="shared" si="147"/>
        <v>0</v>
      </c>
      <c r="GP253" s="3">
        <f t="shared" si="147"/>
        <v>0</v>
      </c>
      <c r="GQ253" s="3">
        <f t="shared" si="147"/>
        <v>0</v>
      </c>
      <c r="GR253" s="3">
        <f t="shared" si="147"/>
        <v>0</v>
      </c>
      <c r="GS253" s="3">
        <f t="shared" si="147"/>
        <v>0</v>
      </c>
      <c r="GT253" s="3">
        <f t="shared" si="147"/>
        <v>0</v>
      </c>
      <c r="GU253" s="3">
        <f t="shared" si="147"/>
        <v>0</v>
      </c>
      <c r="GV253" s="3">
        <f t="shared" si="147"/>
        <v>0</v>
      </c>
      <c r="GW253" s="3">
        <f t="shared" si="147"/>
        <v>0</v>
      </c>
      <c r="GX253" s="3">
        <f t="shared" si="147"/>
        <v>0</v>
      </c>
    </row>
    <row r="255" spans="1:245" x14ac:dyDescent="0.2">
      <c r="A255">
        <v>17</v>
      </c>
      <c r="B255">
        <v>1</v>
      </c>
      <c r="C255">
        <f>ROW(SmtRes!A104)</f>
        <v>104</v>
      </c>
      <c r="D255">
        <f>ROW(EtalonRes!A104)</f>
        <v>104</v>
      </c>
      <c r="E255" t="s">
        <v>261</v>
      </c>
      <c r="F255" t="s">
        <v>262</v>
      </c>
      <c r="G255" t="s">
        <v>263</v>
      </c>
      <c r="H255" t="s">
        <v>101</v>
      </c>
      <c r="I255">
        <v>26</v>
      </c>
      <c r="J255">
        <v>0</v>
      </c>
      <c r="K255">
        <v>26</v>
      </c>
      <c r="O255">
        <f>ROUND(CP255,2)</f>
        <v>22376.3</v>
      </c>
      <c r="P255">
        <f>ROUND(CQ255*I255,2)</f>
        <v>0</v>
      </c>
      <c r="Q255">
        <f>ROUND(CR255*I255,2)</f>
        <v>0</v>
      </c>
      <c r="R255">
        <f>ROUND(CS255*I255,2)</f>
        <v>0</v>
      </c>
      <c r="S255">
        <f>ROUND(CT255*I255,2)</f>
        <v>22376.3</v>
      </c>
      <c r="T255">
        <f>ROUND(CU255*I255,2)</f>
        <v>0</v>
      </c>
      <c r="U255">
        <f>ROUND(CV255*I255,7)</f>
        <v>33.799999999999997</v>
      </c>
      <c r="V255">
        <f>ROUND(CW255*I255,7)</f>
        <v>0</v>
      </c>
      <c r="W255">
        <f>ROUND(CX255*I255,2)</f>
        <v>0</v>
      </c>
      <c r="X255">
        <f t="shared" ref="X255:Y258" si="148">ROUND(CY255,2)</f>
        <v>16558.46</v>
      </c>
      <c r="Y255">
        <f t="shared" si="148"/>
        <v>8055.47</v>
      </c>
      <c r="AA255">
        <v>50209403</v>
      </c>
      <c r="AB255">
        <f>ROUND((AC255+AD255+AF255),6)</f>
        <v>16.652999999999999</v>
      </c>
      <c r="AC255">
        <f>ROUND((ES255),6)</f>
        <v>0</v>
      </c>
      <c r="AD255">
        <f>ROUND(((((ET255*ROUND(1.3,7)))-((EU255*ROUND(1.3,7))))+AE255),6)</f>
        <v>0</v>
      </c>
      <c r="AE255">
        <f t="shared" ref="AE255:AF258" si="149">ROUND(((EU255*ROUND(1.3,7))),6)</f>
        <v>0</v>
      </c>
      <c r="AF255">
        <f t="shared" si="149"/>
        <v>16.652999999999999</v>
      </c>
      <c r="AG255">
        <f>ROUND((AP255),6)</f>
        <v>0</v>
      </c>
      <c r="AH255">
        <f t="shared" ref="AH255:AI258" si="150">((EW255*ROUND(1.3,7)))</f>
        <v>1.3</v>
      </c>
      <c r="AI255">
        <f t="shared" si="150"/>
        <v>0</v>
      </c>
      <c r="AJ255">
        <f>(AS255)</f>
        <v>0</v>
      </c>
      <c r="AK255">
        <v>12.81</v>
      </c>
      <c r="AL255">
        <v>0</v>
      </c>
      <c r="AM255">
        <v>0</v>
      </c>
      <c r="AN255">
        <v>0</v>
      </c>
      <c r="AO255">
        <v>12.81</v>
      </c>
      <c r="AP255">
        <v>0</v>
      </c>
      <c r="AQ255">
        <v>1</v>
      </c>
      <c r="AR255">
        <v>0</v>
      </c>
      <c r="AS255">
        <v>0</v>
      </c>
      <c r="AT255">
        <v>74</v>
      </c>
      <c r="AU255">
        <v>36</v>
      </c>
      <c r="AV255">
        <v>1</v>
      </c>
      <c r="AW255">
        <v>1</v>
      </c>
      <c r="AZ255">
        <v>1</v>
      </c>
      <c r="BA255">
        <v>51.68</v>
      </c>
      <c r="BB255">
        <v>1</v>
      </c>
      <c r="BC255">
        <v>1</v>
      </c>
      <c r="BD255" t="s">
        <v>3</v>
      </c>
      <c r="BE255" t="s">
        <v>3</v>
      </c>
      <c r="BF255" t="s">
        <v>3</v>
      </c>
      <c r="BG255" t="s">
        <v>3</v>
      </c>
      <c r="BH255">
        <v>0</v>
      </c>
      <c r="BI255">
        <v>4</v>
      </c>
      <c r="BJ255" t="s">
        <v>264</v>
      </c>
      <c r="BM255">
        <v>200001</v>
      </c>
      <c r="BN255">
        <v>0</v>
      </c>
      <c r="BO255" t="s">
        <v>3</v>
      </c>
      <c r="BP255">
        <v>0</v>
      </c>
      <c r="BQ255">
        <v>4</v>
      </c>
      <c r="BR255">
        <v>0</v>
      </c>
      <c r="BS255">
        <v>1</v>
      </c>
      <c r="BT255">
        <v>1</v>
      </c>
      <c r="BU255">
        <v>1</v>
      </c>
      <c r="BV255">
        <v>1</v>
      </c>
      <c r="BW255">
        <v>1</v>
      </c>
      <c r="BX255">
        <v>1</v>
      </c>
      <c r="BY255" t="s">
        <v>3</v>
      </c>
      <c r="BZ255">
        <v>74</v>
      </c>
      <c r="CA255">
        <v>36</v>
      </c>
      <c r="CB255" t="s">
        <v>3</v>
      </c>
      <c r="CE255">
        <v>0</v>
      </c>
      <c r="CF255">
        <v>0</v>
      </c>
      <c r="CG255">
        <v>0</v>
      </c>
      <c r="CM255">
        <v>0</v>
      </c>
      <c r="CN255" t="s">
        <v>367</v>
      </c>
      <c r="CO255">
        <v>0</v>
      </c>
      <c r="CP255">
        <f>(P255+Q255+S255)</f>
        <v>22376.3</v>
      </c>
      <c r="CQ255">
        <f>AC255*BC255</f>
        <v>0</v>
      </c>
      <c r="CR255">
        <f>((((ET255*ROUND(1.3,7)))*BB255-((EU255*ROUND(1.3,7)))*BS255)+AE255*BS255)</f>
        <v>0</v>
      </c>
      <c r="CS255">
        <f>AE255*BS255</f>
        <v>0</v>
      </c>
      <c r="CT255">
        <f>AF255*BA255</f>
        <v>860.62703999999997</v>
      </c>
      <c r="CU255">
        <f t="shared" ref="CU255:CX258" si="151">AG255</f>
        <v>0</v>
      </c>
      <c r="CV255">
        <f t="shared" si="151"/>
        <v>1.3</v>
      </c>
      <c r="CW255">
        <f t="shared" si="151"/>
        <v>0</v>
      </c>
      <c r="CX255">
        <f t="shared" si="151"/>
        <v>0</v>
      </c>
      <c r="CY255">
        <f>(((S255+R255)*AT255)/100)</f>
        <v>16558.462</v>
      </c>
      <c r="CZ255">
        <f>(((S255+R255)*AU255)/100)</f>
        <v>8055.4679999999989</v>
      </c>
      <c r="DB255">
        <v>53</v>
      </c>
      <c r="DC255" t="s">
        <v>3</v>
      </c>
      <c r="DD255" t="s">
        <v>3</v>
      </c>
      <c r="DE255" t="s">
        <v>22</v>
      </c>
      <c r="DF255" t="s">
        <v>22</v>
      </c>
      <c r="DG255" t="s">
        <v>22</v>
      </c>
      <c r="DH255" t="s">
        <v>3</v>
      </c>
      <c r="DI255" t="s">
        <v>22</v>
      </c>
      <c r="DJ255" t="s">
        <v>22</v>
      </c>
      <c r="DK255" t="s">
        <v>3</v>
      </c>
      <c r="DL255" t="s">
        <v>3</v>
      </c>
      <c r="DM255" t="s">
        <v>3</v>
      </c>
      <c r="DN255">
        <v>0</v>
      </c>
      <c r="DO255">
        <v>0</v>
      </c>
      <c r="DP255">
        <v>1</v>
      </c>
      <c r="DQ255">
        <v>1</v>
      </c>
      <c r="DU255">
        <v>1013</v>
      </c>
      <c r="DV255" t="s">
        <v>101</v>
      </c>
      <c r="DW255" t="s">
        <v>101</v>
      </c>
      <c r="DX255">
        <v>1</v>
      </c>
      <c r="DZ255" t="s">
        <v>3</v>
      </c>
      <c r="EA255" t="s">
        <v>3</v>
      </c>
      <c r="EB255" t="s">
        <v>3</v>
      </c>
      <c r="EC255" t="s">
        <v>3</v>
      </c>
      <c r="EE255">
        <v>48237344</v>
      </c>
      <c r="EF255">
        <v>4</v>
      </c>
      <c r="EG255" t="s">
        <v>23</v>
      </c>
      <c r="EH255">
        <v>83</v>
      </c>
      <c r="EI255" t="s">
        <v>23</v>
      </c>
      <c r="EJ255">
        <v>4</v>
      </c>
      <c r="EK255">
        <v>200001</v>
      </c>
      <c r="EL255" t="s">
        <v>24</v>
      </c>
      <c r="EM255" t="s">
        <v>25</v>
      </c>
      <c r="EO255" t="s">
        <v>26</v>
      </c>
      <c r="EQ255">
        <v>0</v>
      </c>
      <c r="ER255">
        <v>12.81</v>
      </c>
      <c r="ES255">
        <v>0</v>
      </c>
      <c r="ET255">
        <v>0</v>
      </c>
      <c r="EU255">
        <v>0</v>
      </c>
      <c r="EV255">
        <v>12.81</v>
      </c>
      <c r="EW255">
        <v>1</v>
      </c>
      <c r="EX255">
        <v>0</v>
      </c>
      <c r="EY255">
        <v>0</v>
      </c>
      <c r="FQ255">
        <v>0</v>
      </c>
      <c r="FR255">
        <f>ROUND(IF(BI255=3,GM255,0),2)</f>
        <v>0</v>
      </c>
      <c r="FS255">
        <v>0</v>
      </c>
      <c r="FX255">
        <v>74</v>
      </c>
      <c r="FY255">
        <v>36</v>
      </c>
      <c r="GA255" t="s">
        <v>3</v>
      </c>
      <c r="GD255">
        <v>1</v>
      </c>
      <c r="GF255">
        <v>191907167</v>
      </c>
      <c r="GG255">
        <v>2</v>
      </c>
      <c r="GH255">
        <v>1</v>
      </c>
      <c r="GI255">
        <v>4</v>
      </c>
      <c r="GJ255">
        <v>0</v>
      </c>
      <c r="GK255">
        <v>0</v>
      </c>
      <c r="GL255">
        <f>ROUND(IF(AND(BH255=3,BI255=3,FS255&lt;&gt;0),P255,0),2)</f>
        <v>0</v>
      </c>
      <c r="GM255">
        <f>ROUND(O255+X255+Y255,2)+GX255</f>
        <v>46990.23</v>
      </c>
      <c r="GN255">
        <f>IF(OR(BI255=0,BI255=1),GM255-GX255,0)</f>
        <v>0</v>
      </c>
      <c r="GO255">
        <f>IF(BI255=2,GM255-GX255,0)</f>
        <v>0</v>
      </c>
      <c r="GP255">
        <f>IF(BI255=4,GM255-GX255,0)</f>
        <v>46990.23</v>
      </c>
      <c r="GR255">
        <v>0</v>
      </c>
      <c r="GS255">
        <v>3</v>
      </c>
      <c r="GT255">
        <v>0</v>
      </c>
      <c r="GU255" t="s">
        <v>3</v>
      </c>
      <c r="GV255">
        <f>ROUND((GT255),6)</f>
        <v>0</v>
      </c>
      <c r="GW255">
        <v>1</v>
      </c>
      <c r="GX255">
        <f>ROUND(HC255*I255,2)</f>
        <v>0</v>
      </c>
      <c r="HA255">
        <v>0</v>
      </c>
      <c r="HB255">
        <v>0</v>
      </c>
      <c r="HC255">
        <f>GV255*GW255</f>
        <v>0</v>
      </c>
      <c r="HE255" t="s">
        <v>3</v>
      </c>
      <c r="HF255" t="s">
        <v>3</v>
      </c>
      <c r="HM255" t="s">
        <v>3</v>
      </c>
      <c r="HN255" t="s">
        <v>27</v>
      </c>
      <c r="HO255" t="s">
        <v>28</v>
      </c>
      <c r="HP255" t="s">
        <v>23</v>
      </c>
      <c r="HQ255" t="s">
        <v>23</v>
      </c>
      <c r="IK255">
        <v>0</v>
      </c>
    </row>
    <row r="256" spans="1:245" x14ac:dyDescent="0.2">
      <c r="A256">
        <v>17</v>
      </c>
      <c r="B256">
        <v>1</v>
      </c>
      <c r="C256">
        <f>ROW(SmtRes!A106)</f>
        <v>106</v>
      </c>
      <c r="D256">
        <f>ROW(EtalonRes!A106)</f>
        <v>106</v>
      </c>
      <c r="E256" t="s">
        <v>265</v>
      </c>
      <c r="F256" t="s">
        <v>39</v>
      </c>
      <c r="G256" t="s">
        <v>40</v>
      </c>
      <c r="H256" t="s">
        <v>41</v>
      </c>
      <c r="I256">
        <v>0.26</v>
      </c>
      <c r="J256">
        <v>0</v>
      </c>
      <c r="K256">
        <v>0.26</v>
      </c>
      <c r="O256">
        <f>ROUND(CP256,2)</f>
        <v>2898.79</v>
      </c>
      <c r="P256">
        <f>ROUND(CQ256*I256,2)</f>
        <v>0</v>
      </c>
      <c r="Q256">
        <f>ROUND(CR256*I256,2)</f>
        <v>0</v>
      </c>
      <c r="R256">
        <f>ROUND(CS256*I256,2)</f>
        <v>0</v>
      </c>
      <c r="S256">
        <f>ROUND(CT256*I256,2)</f>
        <v>2898.79</v>
      </c>
      <c r="T256">
        <f>ROUND(CU256*I256,2)</f>
        <v>0</v>
      </c>
      <c r="U256">
        <f>ROUND(CV256*I256,7)</f>
        <v>4.3804800000000004</v>
      </c>
      <c r="V256">
        <f>ROUND(CW256*I256,7)</f>
        <v>0</v>
      </c>
      <c r="W256">
        <f>ROUND(CX256*I256,2)</f>
        <v>0</v>
      </c>
      <c r="X256">
        <f t="shared" si="148"/>
        <v>2145.1</v>
      </c>
      <c r="Y256">
        <f t="shared" si="148"/>
        <v>1043.56</v>
      </c>
      <c r="AA256">
        <v>50209403</v>
      </c>
      <c r="AB256">
        <f>ROUND((AC256+AD256+AF256),6)</f>
        <v>215.73500000000001</v>
      </c>
      <c r="AC256">
        <f>ROUND((ES256),6)</f>
        <v>0</v>
      </c>
      <c r="AD256">
        <f>ROUND(((((ET256*ROUND(1.3,7)))-((EU256*ROUND(1.3,7))))+AE256),6)</f>
        <v>0</v>
      </c>
      <c r="AE256">
        <f t="shared" si="149"/>
        <v>0</v>
      </c>
      <c r="AF256">
        <f t="shared" si="149"/>
        <v>215.73500000000001</v>
      </c>
      <c r="AG256">
        <f>ROUND((AP256),6)</f>
        <v>0</v>
      </c>
      <c r="AH256">
        <f t="shared" si="150"/>
        <v>16.848000000000003</v>
      </c>
      <c r="AI256">
        <f t="shared" si="150"/>
        <v>0</v>
      </c>
      <c r="AJ256">
        <f>(AS256)</f>
        <v>0</v>
      </c>
      <c r="AK256">
        <v>165.95</v>
      </c>
      <c r="AL256">
        <v>0</v>
      </c>
      <c r="AM256">
        <v>0</v>
      </c>
      <c r="AN256">
        <v>0</v>
      </c>
      <c r="AO256">
        <v>165.95</v>
      </c>
      <c r="AP256">
        <v>0</v>
      </c>
      <c r="AQ256">
        <v>12.96</v>
      </c>
      <c r="AR256">
        <v>0</v>
      </c>
      <c r="AS256">
        <v>0</v>
      </c>
      <c r="AT256">
        <v>74</v>
      </c>
      <c r="AU256">
        <v>36</v>
      </c>
      <c r="AV256">
        <v>1</v>
      </c>
      <c r="AW256">
        <v>1</v>
      </c>
      <c r="AZ256">
        <v>1</v>
      </c>
      <c r="BA256">
        <v>51.68</v>
      </c>
      <c r="BB256">
        <v>1</v>
      </c>
      <c r="BC256">
        <v>1</v>
      </c>
      <c r="BD256" t="s">
        <v>3</v>
      </c>
      <c r="BE256" t="s">
        <v>3</v>
      </c>
      <c r="BF256" t="s">
        <v>3</v>
      </c>
      <c r="BG256" t="s">
        <v>3</v>
      </c>
      <c r="BH256">
        <v>0</v>
      </c>
      <c r="BI256">
        <v>4</v>
      </c>
      <c r="BJ256" t="s">
        <v>42</v>
      </c>
      <c r="BM256">
        <v>200001</v>
      </c>
      <c r="BN256">
        <v>0</v>
      </c>
      <c r="BO256" t="s">
        <v>3</v>
      </c>
      <c r="BP256">
        <v>0</v>
      </c>
      <c r="BQ256">
        <v>4</v>
      </c>
      <c r="BR256">
        <v>0</v>
      </c>
      <c r="BS256">
        <v>1</v>
      </c>
      <c r="BT256">
        <v>1</v>
      </c>
      <c r="BU256">
        <v>1</v>
      </c>
      <c r="BV256">
        <v>1</v>
      </c>
      <c r="BW256">
        <v>1</v>
      </c>
      <c r="BX256">
        <v>1</v>
      </c>
      <c r="BY256" t="s">
        <v>3</v>
      </c>
      <c r="BZ256">
        <v>74</v>
      </c>
      <c r="CA256">
        <v>36</v>
      </c>
      <c r="CB256" t="s">
        <v>3</v>
      </c>
      <c r="CE256">
        <v>0</v>
      </c>
      <c r="CF256">
        <v>0</v>
      </c>
      <c r="CG256">
        <v>0</v>
      </c>
      <c r="CM256">
        <v>0</v>
      </c>
      <c r="CN256" t="s">
        <v>367</v>
      </c>
      <c r="CO256">
        <v>0</v>
      </c>
      <c r="CP256">
        <f>(P256+Q256+S256)</f>
        <v>2898.79</v>
      </c>
      <c r="CQ256">
        <f>AC256*BC256</f>
        <v>0</v>
      </c>
      <c r="CR256">
        <f>((((ET256*ROUND(1.3,7)))*BB256-((EU256*ROUND(1.3,7)))*BS256)+AE256*BS256)</f>
        <v>0</v>
      </c>
      <c r="CS256">
        <f>AE256*BS256</f>
        <v>0</v>
      </c>
      <c r="CT256">
        <f>AF256*BA256</f>
        <v>11149.184800000001</v>
      </c>
      <c r="CU256">
        <f t="shared" si="151"/>
        <v>0</v>
      </c>
      <c r="CV256">
        <f t="shared" si="151"/>
        <v>16.848000000000003</v>
      </c>
      <c r="CW256">
        <f t="shared" si="151"/>
        <v>0</v>
      </c>
      <c r="CX256">
        <f t="shared" si="151"/>
        <v>0</v>
      </c>
      <c r="CY256">
        <f>(((S256+R256)*AT256)/100)</f>
        <v>2145.1046000000001</v>
      </c>
      <c r="CZ256">
        <f>(((S256+R256)*AU256)/100)</f>
        <v>1043.5644</v>
      </c>
      <c r="DB256">
        <v>54</v>
      </c>
      <c r="DC256" t="s">
        <v>3</v>
      </c>
      <c r="DD256" t="s">
        <v>3</v>
      </c>
      <c r="DE256" t="s">
        <v>22</v>
      </c>
      <c r="DF256" t="s">
        <v>22</v>
      </c>
      <c r="DG256" t="s">
        <v>22</v>
      </c>
      <c r="DH256" t="s">
        <v>3</v>
      </c>
      <c r="DI256" t="s">
        <v>22</v>
      </c>
      <c r="DJ256" t="s">
        <v>22</v>
      </c>
      <c r="DK256" t="s">
        <v>3</v>
      </c>
      <c r="DL256" t="s">
        <v>3</v>
      </c>
      <c r="DM256" t="s">
        <v>3</v>
      </c>
      <c r="DN256">
        <v>0</v>
      </c>
      <c r="DO256">
        <v>0</v>
      </c>
      <c r="DP256">
        <v>1</v>
      </c>
      <c r="DQ256">
        <v>1</v>
      </c>
      <c r="DU256">
        <v>1013</v>
      </c>
      <c r="DV256" t="s">
        <v>41</v>
      </c>
      <c r="DW256" t="s">
        <v>41</v>
      </c>
      <c r="DX256">
        <v>1</v>
      </c>
      <c r="DZ256" t="s">
        <v>3</v>
      </c>
      <c r="EA256" t="s">
        <v>3</v>
      </c>
      <c r="EB256" t="s">
        <v>3</v>
      </c>
      <c r="EC256" t="s">
        <v>3</v>
      </c>
      <c r="EE256">
        <v>48237344</v>
      </c>
      <c r="EF256">
        <v>4</v>
      </c>
      <c r="EG256" t="s">
        <v>23</v>
      </c>
      <c r="EH256">
        <v>83</v>
      </c>
      <c r="EI256" t="s">
        <v>23</v>
      </c>
      <c r="EJ256">
        <v>4</v>
      </c>
      <c r="EK256">
        <v>200001</v>
      </c>
      <c r="EL256" t="s">
        <v>24</v>
      </c>
      <c r="EM256" t="s">
        <v>25</v>
      </c>
      <c r="EO256" t="s">
        <v>26</v>
      </c>
      <c r="EQ256">
        <v>0</v>
      </c>
      <c r="ER256">
        <v>165.95</v>
      </c>
      <c r="ES256">
        <v>0</v>
      </c>
      <c r="ET256">
        <v>0</v>
      </c>
      <c r="EU256">
        <v>0</v>
      </c>
      <c r="EV256">
        <v>165.95</v>
      </c>
      <c r="EW256">
        <v>12.96</v>
      </c>
      <c r="EX256">
        <v>0</v>
      </c>
      <c r="EY256">
        <v>0</v>
      </c>
      <c r="FQ256">
        <v>0</v>
      </c>
      <c r="FR256">
        <f>ROUND(IF(BI256=3,GM256,0),2)</f>
        <v>0</v>
      </c>
      <c r="FS256">
        <v>0</v>
      </c>
      <c r="FX256">
        <v>74</v>
      </c>
      <c r="FY256">
        <v>36</v>
      </c>
      <c r="GA256" t="s">
        <v>3</v>
      </c>
      <c r="GD256">
        <v>1</v>
      </c>
      <c r="GF256">
        <v>2026759379</v>
      </c>
      <c r="GG256">
        <v>2</v>
      </c>
      <c r="GH256">
        <v>1</v>
      </c>
      <c r="GI256">
        <v>4</v>
      </c>
      <c r="GJ256">
        <v>0</v>
      </c>
      <c r="GK256">
        <v>0</v>
      </c>
      <c r="GL256">
        <f>ROUND(IF(AND(BH256=3,BI256=3,FS256&lt;&gt;0),P256,0),2)</f>
        <v>0</v>
      </c>
      <c r="GM256">
        <f>ROUND(O256+X256+Y256,2)+GX256</f>
        <v>6087.45</v>
      </c>
      <c r="GN256">
        <f>IF(OR(BI256=0,BI256=1),GM256-GX256,0)</f>
        <v>0</v>
      </c>
      <c r="GO256">
        <f>IF(BI256=2,GM256-GX256,0)</f>
        <v>0</v>
      </c>
      <c r="GP256">
        <f>IF(BI256=4,GM256-GX256,0)</f>
        <v>6087.45</v>
      </c>
      <c r="GR256">
        <v>0</v>
      </c>
      <c r="GS256">
        <v>3</v>
      </c>
      <c r="GT256">
        <v>0</v>
      </c>
      <c r="GU256" t="s">
        <v>3</v>
      </c>
      <c r="GV256">
        <f>ROUND((GT256),6)</f>
        <v>0</v>
      </c>
      <c r="GW256">
        <v>1</v>
      </c>
      <c r="GX256">
        <f>ROUND(HC256*I256,2)</f>
        <v>0</v>
      </c>
      <c r="HA256">
        <v>0</v>
      </c>
      <c r="HB256">
        <v>0</v>
      </c>
      <c r="HC256">
        <f>GV256*GW256</f>
        <v>0</v>
      </c>
      <c r="HE256" t="s">
        <v>3</v>
      </c>
      <c r="HF256" t="s">
        <v>3</v>
      </c>
      <c r="HM256" t="s">
        <v>3</v>
      </c>
      <c r="HN256" t="s">
        <v>27</v>
      </c>
      <c r="HO256" t="s">
        <v>28</v>
      </c>
      <c r="HP256" t="s">
        <v>23</v>
      </c>
      <c r="HQ256" t="s">
        <v>23</v>
      </c>
      <c r="IK256">
        <v>0</v>
      </c>
    </row>
    <row r="257" spans="1:245" x14ac:dyDescent="0.2">
      <c r="A257">
        <v>17</v>
      </c>
      <c r="B257">
        <v>1</v>
      </c>
      <c r="C257">
        <f>ROW(SmtRes!A108)</f>
        <v>108</v>
      </c>
      <c r="D257">
        <f>ROW(EtalonRes!A108)</f>
        <v>108</v>
      </c>
      <c r="E257" t="s">
        <v>266</v>
      </c>
      <c r="F257" t="s">
        <v>267</v>
      </c>
      <c r="G257" t="s">
        <v>268</v>
      </c>
      <c r="H257" t="s">
        <v>101</v>
      </c>
      <c r="I257">
        <v>1</v>
      </c>
      <c r="J257">
        <v>0</v>
      </c>
      <c r="K257">
        <v>1</v>
      </c>
      <c r="O257">
        <f>ROUND(CP257,2)</f>
        <v>2787.46</v>
      </c>
      <c r="P257">
        <f>ROUND(CQ257*I257,2)</f>
        <v>0</v>
      </c>
      <c r="Q257">
        <f>ROUND(CR257*I257,2)</f>
        <v>0</v>
      </c>
      <c r="R257">
        <f>ROUND(CS257*I257,2)</f>
        <v>0</v>
      </c>
      <c r="S257">
        <f>ROUND(CT257*I257,2)</f>
        <v>2787.46</v>
      </c>
      <c r="T257">
        <f>ROUND(CU257*I257,2)</f>
        <v>0</v>
      </c>
      <c r="U257">
        <f>ROUND(CV257*I257,7)</f>
        <v>4.2119999999999997</v>
      </c>
      <c r="V257">
        <f>ROUND(CW257*I257,7)</f>
        <v>0</v>
      </c>
      <c r="W257">
        <f>ROUND(CX257*I257,2)</f>
        <v>0</v>
      </c>
      <c r="X257">
        <f t="shared" si="148"/>
        <v>2062.7199999999998</v>
      </c>
      <c r="Y257">
        <f t="shared" si="148"/>
        <v>1003.49</v>
      </c>
      <c r="AA257">
        <v>50209403</v>
      </c>
      <c r="AB257">
        <f>ROUND((AC257+AD257+AF257),6)</f>
        <v>53.936999999999998</v>
      </c>
      <c r="AC257">
        <f>ROUND((ES257),6)</f>
        <v>0</v>
      </c>
      <c r="AD257">
        <f>ROUND(((((ET257*ROUND(1.3,7)))-((EU257*ROUND(1.3,7))))+AE257),6)</f>
        <v>0</v>
      </c>
      <c r="AE257">
        <f t="shared" si="149"/>
        <v>0</v>
      </c>
      <c r="AF257">
        <f t="shared" si="149"/>
        <v>53.936999999999998</v>
      </c>
      <c r="AG257">
        <f>ROUND((AP257),6)</f>
        <v>0</v>
      </c>
      <c r="AH257">
        <f t="shared" si="150"/>
        <v>4.2120000000000006</v>
      </c>
      <c r="AI257">
        <f t="shared" si="150"/>
        <v>0</v>
      </c>
      <c r="AJ257">
        <f>(AS257)</f>
        <v>0</v>
      </c>
      <c r="AK257">
        <v>41.49</v>
      </c>
      <c r="AL257">
        <v>0</v>
      </c>
      <c r="AM257">
        <v>0</v>
      </c>
      <c r="AN257">
        <v>0</v>
      </c>
      <c r="AO257">
        <v>41.49</v>
      </c>
      <c r="AP257">
        <v>0</v>
      </c>
      <c r="AQ257">
        <v>3.24</v>
      </c>
      <c r="AR257">
        <v>0</v>
      </c>
      <c r="AS257">
        <v>0</v>
      </c>
      <c r="AT257">
        <v>74</v>
      </c>
      <c r="AU257">
        <v>36</v>
      </c>
      <c r="AV257">
        <v>1</v>
      </c>
      <c r="AW257">
        <v>1</v>
      </c>
      <c r="AZ257">
        <v>1</v>
      </c>
      <c r="BA257">
        <v>51.68</v>
      </c>
      <c r="BB257">
        <v>1</v>
      </c>
      <c r="BC257">
        <v>1</v>
      </c>
      <c r="BD257" t="s">
        <v>3</v>
      </c>
      <c r="BE257" t="s">
        <v>3</v>
      </c>
      <c r="BF257" t="s">
        <v>3</v>
      </c>
      <c r="BG257" t="s">
        <v>3</v>
      </c>
      <c r="BH257">
        <v>0</v>
      </c>
      <c r="BI257">
        <v>4</v>
      </c>
      <c r="BJ257" t="s">
        <v>269</v>
      </c>
      <c r="BM257">
        <v>200001</v>
      </c>
      <c r="BN257">
        <v>0</v>
      </c>
      <c r="BO257" t="s">
        <v>3</v>
      </c>
      <c r="BP257">
        <v>0</v>
      </c>
      <c r="BQ257">
        <v>4</v>
      </c>
      <c r="BR257">
        <v>0</v>
      </c>
      <c r="BS257">
        <v>1</v>
      </c>
      <c r="BT257">
        <v>1</v>
      </c>
      <c r="BU257">
        <v>1</v>
      </c>
      <c r="BV257">
        <v>1</v>
      </c>
      <c r="BW257">
        <v>1</v>
      </c>
      <c r="BX257">
        <v>1</v>
      </c>
      <c r="BY257" t="s">
        <v>3</v>
      </c>
      <c r="BZ257">
        <v>74</v>
      </c>
      <c r="CA257">
        <v>36</v>
      </c>
      <c r="CB257" t="s">
        <v>3</v>
      </c>
      <c r="CE257">
        <v>0</v>
      </c>
      <c r="CF257">
        <v>0</v>
      </c>
      <c r="CG257">
        <v>0</v>
      </c>
      <c r="CM257">
        <v>0</v>
      </c>
      <c r="CN257" t="s">
        <v>367</v>
      </c>
      <c r="CO257">
        <v>0</v>
      </c>
      <c r="CP257">
        <f>(P257+Q257+S257)</f>
        <v>2787.46</v>
      </c>
      <c r="CQ257">
        <f>AC257*BC257</f>
        <v>0</v>
      </c>
      <c r="CR257">
        <f>((((ET257*ROUND(1.3,7)))*BB257-((EU257*ROUND(1.3,7)))*BS257)+AE257*BS257)</f>
        <v>0</v>
      </c>
      <c r="CS257">
        <f>AE257*BS257</f>
        <v>0</v>
      </c>
      <c r="CT257">
        <f>AF257*BA257</f>
        <v>2787.46416</v>
      </c>
      <c r="CU257">
        <f t="shared" si="151"/>
        <v>0</v>
      </c>
      <c r="CV257">
        <f t="shared" si="151"/>
        <v>4.2120000000000006</v>
      </c>
      <c r="CW257">
        <f t="shared" si="151"/>
        <v>0</v>
      </c>
      <c r="CX257">
        <f t="shared" si="151"/>
        <v>0</v>
      </c>
      <c r="CY257">
        <f>(((S257+R257)*AT257)/100)</f>
        <v>2062.7204000000002</v>
      </c>
      <c r="CZ257">
        <f>(((S257+R257)*AU257)/100)</f>
        <v>1003.4856</v>
      </c>
      <c r="DB257">
        <v>55</v>
      </c>
      <c r="DC257" t="s">
        <v>3</v>
      </c>
      <c r="DD257" t="s">
        <v>3</v>
      </c>
      <c r="DE257" t="s">
        <v>22</v>
      </c>
      <c r="DF257" t="s">
        <v>22</v>
      </c>
      <c r="DG257" t="s">
        <v>22</v>
      </c>
      <c r="DH257" t="s">
        <v>3</v>
      </c>
      <c r="DI257" t="s">
        <v>22</v>
      </c>
      <c r="DJ257" t="s">
        <v>22</v>
      </c>
      <c r="DK257" t="s">
        <v>3</v>
      </c>
      <c r="DL257" t="s">
        <v>3</v>
      </c>
      <c r="DM257" t="s">
        <v>3</v>
      </c>
      <c r="DN257">
        <v>0</v>
      </c>
      <c r="DO257">
        <v>0</v>
      </c>
      <c r="DP257">
        <v>1</v>
      </c>
      <c r="DQ257">
        <v>1</v>
      </c>
      <c r="DU257">
        <v>1013</v>
      </c>
      <c r="DV257" t="s">
        <v>101</v>
      </c>
      <c r="DW257" t="s">
        <v>101</v>
      </c>
      <c r="DX257">
        <v>1</v>
      </c>
      <c r="DZ257" t="s">
        <v>3</v>
      </c>
      <c r="EA257" t="s">
        <v>3</v>
      </c>
      <c r="EB257" t="s">
        <v>3</v>
      </c>
      <c r="EC257" t="s">
        <v>3</v>
      </c>
      <c r="EE257">
        <v>48237344</v>
      </c>
      <c r="EF257">
        <v>4</v>
      </c>
      <c r="EG257" t="s">
        <v>23</v>
      </c>
      <c r="EH257">
        <v>83</v>
      </c>
      <c r="EI257" t="s">
        <v>23</v>
      </c>
      <c r="EJ257">
        <v>4</v>
      </c>
      <c r="EK257">
        <v>200001</v>
      </c>
      <c r="EL257" t="s">
        <v>24</v>
      </c>
      <c r="EM257" t="s">
        <v>25</v>
      </c>
      <c r="EO257" t="s">
        <v>26</v>
      </c>
      <c r="EQ257">
        <v>0</v>
      </c>
      <c r="ER257">
        <v>41.49</v>
      </c>
      <c r="ES257">
        <v>0</v>
      </c>
      <c r="ET257">
        <v>0</v>
      </c>
      <c r="EU257">
        <v>0</v>
      </c>
      <c r="EV257">
        <v>41.49</v>
      </c>
      <c r="EW257">
        <v>3.24</v>
      </c>
      <c r="EX257">
        <v>0</v>
      </c>
      <c r="EY257">
        <v>0</v>
      </c>
      <c r="FQ257">
        <v>0</v>
      </c>
      <c r="FR257">
        <f>ROUND(IF(BI257=3,GM257,0),2)</f>
        <v>0</v>
      </c>
      <c r="FS257">
        <v>0</v>
      </c>
      <c r="FX257">
        <v>74</v>
      </c>
      <c r="FY257">
        <v>36</v>
      </c>
      <c r="GA257" t="s">
        <v>3</v>
      </c>
      <c r="GD257">
        <v>1</v>
      </c>
      <c r="GF257">
        <v>1311162549</v>
      </c>
      <c r="GG257">
        <v>2</v>
      </c>
      <c r="GH257">
        <v>1</v>
      </c>
      <c r="GI257">
        <v>4</v>
      </c>
      <c r="GJ257">
        <v>0</v>
      </c>
      <c r="GK257">
        <v>0</v>
      </c>
      <c r="GL257">
        <f>ROUND(IF(AND(BH257=3,BI257=3,FS257&lt;&gt;0),P257,0),2)</f>
        <v>0</v>
      </c>
      <c r="GM257">
        <f>ROUND(O257+X257+Y257,2)+GX257</f>
        <v>5853.67</v>
      </c>
      <c r="GN257">
        <f>IF(OR(BI257=0,BI257=1),GM257-GX257,0)</f>
        <v>0</v>
      </c>
      <c r="GO257">
        <f>IF(BI257=2,GM257-GX257,0)</f>
        <v>0</v>
      </c>
      <c r="GP257">
        <f>IF(BI257=4,GM257-GX257,0)</f>
        <v>5853.67</v>
      </c>
      <c r="GR257">
        <v>0</v>
      </c>
      <c r="GS257">
        <v>3</v>
      </c>
      <c r="GT257">
        <v>0</v>
      </c>
      <c r="GU257" t="s">
        <v>3</v>
      </c>
      <c r="GV257">
        <f>ROUND((GT257),6)</f>
        <v>0</v>
      </c>
      <c r="GW257">
        <v>1</v>
      </c>
      <c r="GX257">
        <f>ROUND(HC257*I257,2)</f>
        <v>0</v>
      </c>
      <c r="HA257">
        <v>0</v>
      </c>
      <c r="HB257">
        <v>0</v>
      </c>
      <c r="HC257">
        <f>GV257*GW257</f>
        <v>0</v>
      </c>
      <c r="HE257" t="s">
        <v>3</v>
      </c>
      <c r="HF257" t="s">
        <v>3</v>
      </c>
      <c r="HM257" t="s">
        <v>3</v>
      </c>
      <c r="HN257" t="s">
        <v>27</v>
      </c>
      <c r="HO257" t="s">
        <v>28</v>
      </c>
      <c r="HP257" t="s">
        <v>23</v>
      </c>
      <c r="HQ257" t="s">
        <v>23</v>
      </c>
      <c r="IK257">
        <v>0</v>
      </c>
    </row>
    <row r="258" spans="1:245" x14ac:dyDescent="0.2">
      <c r="A258">
        <v>17</v>
      </c>
      <c r="B258">
        <v>1</v>
      </c>
      <c r="C258">
        <f>ROW(SmtRes!A110)</f>
        <v>110</v>
      </c>
      <c r="D258">
        <f>ROW(EtalonRes!A110)</f>
        <v>110</v>
      </c>
      <c r="E258" t="s">
        <v>270</v>
      </c>
      <c r="F258" t="s">
        <v>79</v>
      </c>
      <c r="G258" t="s">
        <v>80</v>
      </c>
      <c r="H258" t="s">
        <v>76</v>
      </c>
      <c r="I258">
        <v>26</v>
      </c>
      <c r="J258">
        <v>0</v>
      </c>
      <c r="K258">
        <v>26</v>
      </c>
      <c r="O258">
        <f>ROUND(CP258,2)</f>
        <v>47582.400000000001</v>
      </c>
      <c r="P258">
        <f>ROUND(CQ258*I258,2)</f>
        <v>0</v>
      </c>
      <c r="Q258">
        <f>ROUND(CR258*I258,2)</f>
        <v>0</v>
      </c>
      <c r="R258">
        <f>ROUND(CS258*I258,2)</f>
        <v>0</v>
      </c>
      <c r="S258">
        <f>ROUND(CT258*I258,2)</f>
        <v>47582.400000000001</v>
      </c>
      <c r="T258">
        <f>ROUND(CU258*I258,2)</f>
        <v>0</v>
      </c>
      <c r="U258">
        <f>ROUND(CV258*I258,7)</f>
        <v>73.007999999999996</v>
      </c>
      <c r="V258">
        <f>ROUND(CW258*I258,7)</f>
        <v>0</v>
      </c>
      <c r="W258">
        <f>ROUND(CX258*I258,2)</f>
        <v>0</v>
      </c>
      <c r="X258">
        <f t="shared" si="148"/>
        <v>35210.980000000003</v>
      </c>
      <c r="Y258">
        <f t="shared" si="148"/>
        <v>17129.66</v>
      </c>
      <c r="AA258">
        <v>50209403</v>
      </c>
      <c r="AB258">
        <f>ROUND((AC258+AD258+AF258),6)</f>
        <v>35.411999999999999</v>
      </c>
      <c r="AC258">
        <f>ROUND((ES258),6)</f>
        <v>0</v>
      </c>
      <c r="AD258">
        <f>ROUND(((((ET258*ROUND(1.3,7)))-((EU258*ROUND(1.3,7))))+AE258),6)</f>
        <v>0</v>
      </c>
      <c r="AE258">
        <f t="shared" si="149"/>
        <v>0</v>
      </c>
      <c r="AF258">
        <f t="shared" si="149"/>
        <v>35.411999999999999</v>
      </c>
      <c r="AG258">
        <f>ROUND((AP258),6)</f>
        <v>0</v>
      </c>
      <c r="AH258">
        <f t="shared" si="150"/>
        <v>2.8080000000000003</v>
      </c>
      <c r="AI258">
        <f t="shared" si="150"/>
        <v>0</v>
      </c>
      <c r="AJ258">
        <f>(AS258)</f>
        <v>0</v>
      </c>
      <c r="AK258">
        <v>27.24</v>
      </c>
      <c r="AL258">
        <v>0</v>
      </c>
      <c r="AM258">
        <v>0</v>
      </c>
      <c r="AN258">
        <v>0</v>
      </c>
      <c r="AO258">
        <v>27.24</v>
      </c>
      <c r="AP258">
        <v>0</v>
      </c>
      <c r="AQ258">
        <v>2.16</v>
      </c>
      <c r="AR258">
        <v>0</v>
      </c>
      <c r="AS258">
        <v>0</v>
      </c>
      <c r="AT258">
        <v>74</v>
      </c>
      <c r="AU258">
        <v>36</v>
      </c>
      <c r="AV258">
        <v>1</v>
      </c>
      <c r="AW258">
        <v>1</v>
      </c>
      <c r="AZ258">
        <v>1</v>
      </c>
      <c r="BA258">
        <v>51.68</v>
      </c>
      <c r="BB258">
        <v>1</v>
      </c>
      <c r="BC258">
        <v>1</v>
      </c>
      <c r="BD258" t="s">
        <v>3</v>
      </c>
      <c r="BE258" t="s">
        <v>3</v>
      </c>
      <c r="BF258" t="s">
        <v>3</v>
      </c>
      <c r="BG258" t="s">
        <v>3</v>
      </c>
      <c r="BH258">
        <v>0</v>
      </c>
      <c r="BI258">
        <v>4</v>
      </c>
      <c r="BJ258" t="s">
        <v>81</v>
      </c>
      <c r="BM258">
        <v>200001</v>
      </c>
      <c r="BN258">
        <v>0</v>
      </c>
      <c r="BO258" t="s">
        <v>3</v>
      </c>
      <c r="BP258">
        <v>0</v>
      </c>
      <c r="BQ258">
        <v>4</v>
      </c>
      <c r="BR258">
        <v>0</v>
      </c>
      <c r="BS258">
        <v>1</v>
      </c>
      <c r="BT258">
        <v>1</v>
      </c>
      <c r="BU258">
        <v>1</v>
      </c>
      <c r="BV258">
        <v>1</v>
      </c>
      <c r="BW258">
        <v>1</v>
      </c>
      <c r="BX258">
        <v>1</v>
      </c>
      <c r="BY258" t="s">
        <v>3</v>
      </c>
      <c r="BZ258">
        <v>74</v>
      </c>
      <c r="CA258">
        <v>36</v>
      </c>
      <c r="CB258" t="s">
        <v>3</v>
      </c>
      <c r="CE258">
        <v>0</v>
      </c>
      <c r="CF258">
        <v>0</v>
      </c>
      <c r="CG258">
        <v>0</v>
      </c>
      <c r="CM258">
        <v>0</v>
      </c>
      <c r="CN258" t="s">
        <v>367</v>
      </c>
      <c r="CO258">
        <v>0</v>
      </c>
      <c r="CP258">
        <f>(P258+Q258+S258)</f>
        <v>47582.400000000001</v>
      </c>
      <c r="CQ258">
        <f>AC258*BC258</f>
        <v>0</v>
      </c>
      <c r="CR258">
        <f>((((ET258*ROUND(1.3,7)))*BB258-((EU258*ROUND(1.3,7)))*BS258)+AE258*BS258)</f>
        <v>0</v>
      </c>
      <c r="CS258">
        <f>AE258*BS258</f>
        <v>0</v>
      </c>
      <c r="CT258">
        <f>AF258*BA258</f>
        <v>1830.0921599999999</v>
      </c>
      <c r="CU258">
        <f t="shared" si="151"/>
        <v>0</v>
      </c>
      <c r="CV258">
        <f t="shared" si="151"/>
        <v>2.8080000000000003</v>
      </c>
      <c r="CW258">
        <f t="shared" si="151"/>
        <v>0</v>
      </c>
      <c r="CX258">
        <f t="shared" si="151"/>
        <v>0</v>
      </c>
      <c r="CY258">
        <f>(((S258+R258)*AT258)/100)</f>
        <v>35210.976000000002</v>
      </c>
      <c r="CZ258">
        <f>(((S258+R258)*AU258)/100)</f>
        <v>17129.664000000001</v>
      </c>
      <c r="DB258">
        <v>56</v>
      </c>
      <c r="DC258" t="s">
        <v>3</v>
      </c>
      <c r="DD258" t="s">
        <v>3</v>
      </c>
      <c r="DE258" t="s">
        <v>22</v>
      </c>
      <c r="DF258" t="s">
        <v>22</v>
      </c>
      <c r="DG258" t="s">
        <v>22</v>
      </c>
      <c r="DH258" t="s">
        <v>3</v>
      </c>
      <c r="DI258" t="s">
        <v>22</v>
      </c>
      <c r="DJ258" t="s">
        <v>22</v>
      </c>
      <c r="DK258" t="s">
        <v>3</v>
      </c>
      <c r="DL258" t="s">
        <v>3</v>
      </c>
      <c r="DM258" t="s">
        <v>3</v>
      </c>
      <c r="DN258">
        <v>0</v>
      </c>
      <c r="DO258">
        <v>0</v>
      </c>
      <c r="DP258">
        <v>1</v>
      </c>
      <c r="DQ258">
        <v>1</v>
      </c>
      <c r="DU258">
        <v>1013</v>
      </c>
      <c r="DV258" t="s">
        <v>76</v>
      </c>
      <c r="DW258" t="s">
        <v>76</v>
      </c>
      <c r="DX258">
        <v>1</v>
      </c>
      <c r="DZ258" t="s">
        <v>3</v>
      </c>
      <c r="EA258" t="s">
        <v>3</v>
      </c>
      <c r="EB258" t="s">
        <v>3</v>
      </c>
      <c r="EC258" t="s">
        <v>3</v>
      </c>
      <c r="EE258">
        <v>48237344</v>
      </c>
      <c r="EF258">
        <v>4</v>
      </c>
      <c r="EG258" t="s">
        <v>23</v>
      </c>
      <c r="EH258">
        <v>83</v>
      </c>
      <c r="EI258" t="s">
        <v>23</v>
      </c>
      <c r="EJ258">
        <v>4</v>
      </c>
      <c r="EK258">
        <v>200001</v>
      </c>
      <c r="EL258" t="s">
        <v>24</v>
      </c>
      <c r="EM258" t="s">
        <v>25</v>
      </c>
      <c r="EO258" t="s">
        <v>26</v>
      </c>
      <c r="EQ258">
        <v>0</v>
      </c>
      <c r="ER258">
        <v>27.24</v>
      </c>
      <c r="ES258">
        <v>0</v>
      </c>
      <c r="ET258">
        <v>0</v>
      </c>
      <c r="EU258">
        <v>0</v>
      </c>
      <c r="EV258">
        <v>27.24</v>
      </c>
      <c r="EW258">
        <v>2.16</v>
      </c>
      <c r="EX258">
        <v>0</v>
      </c>
      <c r="EY258">
        <v>0</v>
      </c>
      <c r="FQ258">
        <v>0</v>
      </c>
      <c r="FR258">
        <f>ROUND(IF(BI258=3,GM258,0),2)</f>
        <v>0</v>
      </c>
      <c r="FS258">
        <v>0</v>
      </c>
      <c r="FX258">
        <v>74</v>
      </c>
      <c r="FY258">
        <v>36</v>
      </c>
      <c r="GA258" t="s">
        <v>3</v>
      </c>
      <c r="GD258">
        <v>1</v>
      </c>
      <c r="GF258">
        <v>1580415610</v>
      </c>
      <c r="GG258">
        <v>2</v>
      </c>
      <c r="GH258">
        <v>1</v>
      </c>
      <c r="GI258">
        <v>4</v>
      </c>
      <c r="GJ258">
        <v>0</v>
      </c>
      <c r="GK258">
        <v>0</v>
      </c>
      <c r="GL258">
        <f>ROUND(IF(AND(BH258=3,BI258=3,FS258&lt;&gt;0),P258,0),2)</f>
        <v>0</v>
      </c>
      <c r="GM258">
        <f>ROUND(O258+X258+Y258,2)+GX258</f>
        <v>99923.04</v>
      </c>
      <c r="GN258">
        <f>IF(OR(BI258=0,BI258=1),GM258-GX258,0)</f>
        <v>0</v>
      </c>
      <c r="GO258">
        <f>IF(BI258=2,GM258-GX258,0)</f>
        <v>0</v>
      </c>
      <c r="GP258">
        <f>IF(BI258=4,GM258-GX258,0)</f>
        <v>99923.04</v>
      </c>
      <c r="GR258">
        <v>0</v>
      </c>
      <c r="GS258">
        <v>3</v>
      </c>
      <c r="GT258">
        <v>0</v>
      </c>
      <c r="GU258" t="s">
        <v>3</v>
      </c>
      <c r="GV258">
        <f>ROUND((GT258),6)</f>
        <v>0</v>
      </c>
      <c r="GW258">
        <v>1</v>
      </c>
      <c r="GX258">
        <f>ROUND(HC258*I258,2)</f>
        <v>0</v>
      </c>
      <c r="HA258">
        <v>0</v>
      </c>
      <c r="HB258">
        <v>0</v>
      </c>
      <c r="HC258">
        <f>GV258*GW258</f>
        <v>0</v>
      </c>
      <c r="HE258" t="s">
        <v>3</v>
      </c>
      <c r="HF258" t="s">
        <v>3</v>
      </c>
      <c r="HM258" t="s">
        <v>3</v>
      </c>
      <c r="HN258" t="s">
        <v>27</v>
      </c>
      <c r="HO258" t="s">
        <v>28</v>
      </c>
      <c r="HP258" t="s">
        <v>23</v>
      </c>
      <c r="HQ258" t="s">
        <v>23</v>
      </c>
      <c r="IK258">
        <v>0</v>
      </c>
    </row>
    <row r="260" spans="1:245" x14ac:dyDescent="0.2">
      <c r="A260" s="2">
        <v>51</v>
      </c>
      <c r="B260" s="2">
        <f>B251</f>
        <v>1</v>
      </c>
      <c r="C260" s="2">
        <f>A251</f>
        <v>4</v>
      </c>
      <c r="D260" s="2">
        <f>ROW(A251)</f>
        <v>251</v>
      </c>
      <c r="E260" s="2"/>
      <c r="F260" s="2" t="str">
        <f>IF(F251&lt;&gt;"",F251,"")</f>
        <v>Новый раздел</v>
      </c>
      <c r="G260" s="2" t="str">
        <f>IF(G251&lt;&gt;"",G251,"")</f>
        <v>Раздел: Пусконаладочные работы "вхолостую" заземления</v>
      </c>
      <c r="H260" s="2">
        <v>0</v>
      </c>
      <c r="I260" s="2"/>
      <c r="J260" s="2"/>
      <c r="K260" s="2"/>
      <c r="L260" s="2"/>
      <c r="M260" s="2"/>
      <c r="N260" s="2"/>
      <c r="O260" s="2">
        <f t="shared" ref="O260:T260" si="152">ROUND(AB260,2)</f>
        <v>75644.95</v>
      </c>
      <c r="P260" s="2">
        <f t="shared" si="152"/>
        <v>0</v>
      </c>
      <c r="Q260" s="2">
        <f t="shared" si="152"/>
        <v>0</v>
      </c>
      <c r="R260" s="2">
        <f t="shared" si="152"/>
        <v>0</v>
      </c>
      <c r="S260" s="2">
        <f t="shared" si="152"/>
        <v>75644.95</v>
      </c>
      <c r="T260" s="2">
        <f t="shared" si="152"/>
        <v>0</v>
      </c>
      <c r="U260" s="2">
        <f>AH260</f>
        <v>115.40047999999999</v>
      </c>
      <c r="V260" s="2">
        <f>AI260</f>
        <v>0</v>
      </c>
      <c r="W260" s="2">
        <f>ROUND(AJ260,2)</f>
        <v>0</v>
      </c>
      <c r="X260" s="2">
        <f>ROUND(AK260,2)</f>
        <v>55977.26</v>
      </c>
      <c r="Y260" s="2">
        <f>ROUND(AL260,2)</f>
        <v>27232.18</v>
      </c>
      <c r="Z260" s="2"/>
      <c r="AA260" s="2"/>
      <c r="AB260" s="2">
        <f>ROUND(SUMIF(AA255:AA258,"=50209403",O255:O258),2)</f>
        <v>75644.95</v>
      </c>
      <c r="AC260" s="2">
        <f>ROUND(SUMIF(AA255:AA258,"=50209403",P255:P258),2)</f>
        <v>0</v>
      </c>
      <c r="AD260" s="2">
        <f>ROUND(SUMIF(AA255:AA258,"=50209403",Q255:Q258),2)</f>
        <v>0</v>
      </c>
      <c r="AE260" s="2">
        <f>ROUND(SUMIF(AA255:AA258,"=50209403",R255:R258),2)</f>
        <v>0</v>
      </c>
      <c r="AF260" s="2">
        <f>ROUND(SUMIF(AA255:AA258,"=50209403",S255:S258),2)</f>
        <v>75644.95</v>
      </c>
      <c r="AG260" s="2">
        <f>ROUND(SUMIF(AA255:AA258,"=50209403",T255:T258),2)</f>
        <v>0</v>
      </c>
      <c r="AH260" s="2">
        <f>SUMIF(AA255:AA258,"=50209403",U255:U258)</f>
        <v>115.40047999999999</v>
      </c>
      <c r="AI260" s="2">
        <f>SUMIF(AA255:AA258,"=50209403",V255:V258)</f>
        <v>0</v>
      </c>
      <c r="AJ260" s="2">
        <f>ROUND(SUMIF(AA255:AA258,"=50209403",W255:W258),2)</f>
        <v>0</v>
      </c>
      <c r="AK260" s="2">
        <f>ROUND(SUMIF(AA255:AA258,"=50209403",X255:X258),2)</f>
        <v>55977.26</v>
      </c>
      <c r="AL260" s="2">
        <f>ROUND(SUMIF(AA255:AA258,"=50209403",Y255:Y258),2)</f>
        <v>27232.18</v>
      </c>
      <c r="AM260" s="2"/>
      <c r="AN260" s="2"/>
      <c r="AO260" s="2">
        <f t="shared" ref="AO260:BD260" si="153">ROUND(BX260,2)</f>
        <v>0</v>
      </c>
      <c r="AP260" s="2">
        <f t="shared" si="153"/>
        <v>0</v>
      </c>
      <c r="AQ260" s="2">
        <f t="shared" si="153"/>
        <v>0</v>
      </c>
      <c r="AR260" s="2">
        <f t="shared" si="153"/>
        <v>158854.39000000001</v>
      </c>
      <c r="AS260" s="2">
        <f t="shared" si="153"/>
        <v>0</v>
      </c>
      <c r="AT260" s="2">
        <f t="shared" si="153"/>
        <v>0</v>
      </c>
      <c r="AU260" s="2">
        <f t="shared" si="153"/>
        <v>158854.39000000001</v>
      </c>
      <c r="AV260" s="2">
        <f t="shared" si="153"/>
        <v>0</v>
      </c>
      <c r="AW260" s="2">
        <f t="shared" si="153"/>
        <v>0</v>
      </c>
      <c r="AX260" s="2">
        <f t="shared" si="153"/>
        <v>0</v>
      </c>
      <c r="AY260" s="2">
        <f t="shared" si="153"/>
        <v>0</v>
      </c>
      <c r="AZ260" s="2">
        <f t="shared" si="153"/>
        <v>0</v>
      </c>
      <c r="BA260" s="2">
        <f t="shared" si="153"/>
        <v>0</v>
      </c>
      <c r="BB260" s="2">
        <f t="shared" si="153"/>
        <v>0</v>
      </c>
      <c r="BC260" s="2">
        <f t="shared" si="153"/>
        <v>0</v>
      </c>
      <c r="BD260" s="2">
        <f t="shared" si="153"/>
        <v>0</v>
      </c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>
        <f>ROUND(SUMIF(AA255:AA258,"=50209403",FQ255:FQ258),2)</f>
        <v>0</v>
      </c>
      <c r="BY260" s="2">
        <f>ROUND(SUMIF(AA255:AA258,"=50209403",FR255:FR258),2)</f>
        <v>0</v>
      </c>
      <c r="BZ260" s="2">
        <f>ROUND(SUMIF(AA255:AA258,"=50209403",GL255:GL258),2)</f>
        <v>0</v>
      </c>
      <c r="CA260" s="2">
        <f>ROUND(SUMIF(AA255:AA258,"=50209403",GM255:GM258),2)</f>
        <v>158854.39000000001</v>
      </c>
      <c r="CB260" s="2">
        <f>ROUND(SUMIF(AA255:AA258,"=50209403",GN255:GN258),2)</f>
        <v>0</v>
      </c>
      <c r="CC260" s="2">
        <f>ROUND(SUMIF(AA255:AA258,"=50209403",GO255:GO258),2)</f>
        <v>0</v>
      </c>
      <c r="CD260" s="2">
        <f>ROUND(SUMIF(AA255:AA258,"=50209403",GP255:GP258),2)</f>
        <v>158854.39000000001</v>
      </c>
      <c r="CE260" s="2">
        <f>AC260-BX260</f>
        <v>0</v>
      </c>
      <c r="CF260" s="2">
        <f>AC260-BY260</f>
        <v>0</v>
      </c>
      <c r="CG260" s="2">
        <f>BX260-BZ260</f>
        <v>0</v>
      </c>
      <c r="CH260" s="2">
        <f>AC260-BX260-BY260+BZ260</f>
        <v>0</v>
      </c>
      <c r="CI260" s="2">
        <f>BY260-BZ260</f>
        <v>0</v>
      </c>
      <c r="CJ260" s="2">
        <f>ROUND(SUMIF(AA255:AA258,"=50209403",GX255:GX258),2)</f>
        <v>0</v>
      </c>
      <c r="CK260" s="2">
        <f>ROUND(SUMIF(AA255:AA258,"=50209403",GY255:GY258),2)</f>
        <v>0</v>
      </c>
      <c r="CL260" s="2">
        <f>ROUND(SUMIF(AA255:AA258,"=50209403",GZ255:GZ258),2)</f>
        <v>0</v>
      </c>
      <c r="CM260" s="2">
        <f>ROUND(SUMIF(AA255:AA258,"=50209403",HD255:HD258),2)</f>
        <v>0</v>
      </c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  <c r="CZ260" s="2"/>
      <c r="DA260" s="2"/>
      <c r="DB260" s="2"/>
      <c r="DC260" s="2"/>
      <c r="DD260" s="2"/>
      <c r="DE260" s="2"/>
      <c r="DF260" s="2"/>
      <c r="DG260" s="3"/>
      <c r="DH260" s="3"/>
      <c r="DI260" s="3"/>
      <c r="DJ260" s="3"/>
      <c r="DK260" s="3"/>
      <c r="DL260" s="3"/>
      <c r="DM260" s="3"/>
      <c r="DN260" s="3"/>
      <c r="DO260" s="3"/>
      <c r="DP260" s="3"/>
      <c r="DQ260" s="3"/>
      <c r="DR260" s="3"/>
      <c r="DS260" s="3"/>
      <c r="DT260" s="3"/>
      <c r="DU260" s="3"/>
      <c r="DV260" s="3"/>
      <c r="DW260" s="3"/>
      <c r="DX260" s="3"/>
      <c r="DY260" s="3"/>
      <c r="DZ260" s="3"/>
      <c r="EA260" s="3"/>
      <c r="EB260" s="3"/>
      <c r="EC260" s="3"/>
      <c r="ED260" s="3"/>
      <c r="EE260" s="3"/>
      <c r="EF260" s="3"/>
      <c r="EG260" s="3"/>
      <c r="EH260" s="3"/>
      <c r="EI260" s="3"/>
      <c r="EJ260" s="3"/>
      <c r="EK260" s="3"/>
      <c r="EL260" s="3"/>
      <c r="EM260" s="3"/>
      <c r="EN260" s="3"/>
      <c r="EO260" s="3"/>
      <c r="EP260" s="3"/>
      <c r="EQ260" s="3"/>
      <c r="ER260" s="3"/>
      <c r="ES260" s="3"/>
      <c r="ET260" s="3"/>
      <c r="EU260" s="3"/>
      <c r="EV260" s="3"/>
      <c r="EW260" s="3"/>
      <c r="EX260" s="3"/>
      <c r="EY260" s="3"/>
      <c r="EZ260" s="3"/>
      <c r="FA260" s="3"/>
      <c r="FB260" s="3"/>
      <c r="FC260" s="3"/>
      <c r="FD260" s="3"/>
      <c r="FE260" s="3"/>
      <c r="FF260" s="3"/>
      <c r="FG260" s="3"/>
      <c r="FH260" s="3"/>
      <c r="FI260" s="3"/>
      <c r="FJ260" s="3"/>
      <c r="FK260" s="3"/>
      <c r="FL260" s="3"/>
      <c r="FM260" s="3"/>
      <c r="FN260" s="3"/>
      <c r="FO260" s="3"/>
      <c r="FP260" s="3"/>
      <c r="FQ260" s="3"/>
      <c r="FR260" s="3"/>
      <c r="FS260" s="3"/>
      <c r="FT260" s="3"/>
      <c r="FU260" s="3"/>
      <c r="FV260" s="3"/>
      <c r="FW260" s="3"/>
      <c r="FX260" s="3"/>
      <c r="FY260" s="3"/>
      <c r="FZ260" s="3"/>
      <c r="GA260" s="3"/>
      <c r="GB260" s="3"/>
      <c r="GC260" s="3"/>
      <c r="GD260" s="3"/>
      <c r="GE260" s="3"/>
      <c r="GF260" s="3"/>
      <c r="GG260" s="3"/>
      <c r="GH260" s="3"/>
      <c r="GI260" s="3"/>
      <c r="GJ260" s="3"/>
      <c r="GK260" s="3"/>
      <c r="GL260" s="3"/>
      <c r="GM260" s="3"/>
      <c r="GN260" s="3"/>
      <c r="GO260" s="3"/>
      <c r="GP260" s="3"/>
      <c r="GQ260" s="3"/>
      <c r="GR260" s="3"/>
      <c r="GS260" s="3"/>
      <c r="GT260" s="3"/>
      <c r="GU260" s="3"/>
      <c r="GV260" s="3"/>
      <c r="GW260" s="3"/>
      <c r="GX260" s="3">
        <v>0</v>
      </c>
    </row>
    <row r="262" spans="1:245" x14ac:dyDescent="0.2">
      <c r="A262" s="4">
        <v>50</v>
      </c>
      <c r="B262" s="4">
        <v>0</v>
      </c>
      <c r="C262" s="4">
        <v>0</v>
      </c>
      <c r="D262" s="4">
        <v>1</v>
      </c>
      <c r="E262" s="4">
        <v>201</v>
      </c>
      <c r="F262" s="4">
        <f>ROUND(Source!O260,O262)</f>
        <v>75644.95</v>
      </c>
      <c r="G262" s="4" t="s">
        <v>158</v>
      </c>
      <c r="H262" s="4" t="s">
        <v>159</v>
      </c>
      <c r="I262" s="4"/>
      <c r="J262" s="4"/>
      <c r="K262" s="4">
        <v>201</v>
      </c>
      <c r="L262" s="4">
        <v>1</v>
      </c>
      <c r="M262" s="4">
        <v>3</v>
      </c>
      <c r="N262" s="4" t="s">
        <v>3</v>
      </c>
      <c r="O262" s="4">
        <v>2</v>
      </c>
      <c r="P262" s="4"/>
      <c r="Q262" s="4"/>
      <c r="R262" s="4"/>
      <c r="S262" s="4"/>
      <c r="T262" s="4"/>
      <c r="U262" s="4"/>
      <c r="V262" s="4"/>
      <c r="W262" s="4">
        <v>75644.95</v>
      </c>
      <c r="X262" s="4">
        <v>1</v>
      </c>
      <c r="Y262" s="4">
        <v>75644.95</v>
      </c>
      <c r="Z262" s="4"/>
      <c r="AA262" s="4"/>
      <c r="AB262" s="4"/>
    </row>
    <row r="263" spans="1:245" x14ac:dyDescent="0.2">
      <c r="A263" s="4">
        <v>50</v>
      </c>
      <c r="B263" s="4">
        <v>0</v>
      </c>
      <c r="C263" s="4">
        <v>0</v>
      </c>
      <c r="D263" s="4">
        <v>1</v>
      </c>
      <c r="E263" s="4">
        <v>202</v>
      </c>
      <c r="F263" s="4">
        <f>ROUND(Source!P260,O263)</f>
        <v>0</v>
      </c>
      <c r="G263" s="4" t="s">
        <v>160</v>
      </c>
      <c r="H263" s="4" t="s">
        <v>161</v>
      </c>
      <c r="I263" s="4"/>
      <c r="J263" s="4"/>
      <c r="K263" s="4">
        <v>202</v>
      </c>
      <c r="L263" s="4">
        <v>2</v>
      </c>
      <c r="M263" s="4">
        <v>3</v>
      </c>
      <c r="N263" s="4" t="s">
        <v>3</v>
      </c>
      <c r="O263" s="4">
        <v>2</v>
      </c>
      <c r="P263" s="4"/>
      <c r="Q263" s="4"/>
      <c r="R263" s="4"/>
      <c r="S263" s="4"/>
      <c r="T263" s="4"/>
      <c r="U263" s="4"/>
      <c r="V263" s="4"/>
      <c r="W263" s="4">
        <v>0</v>
      </c>
      <c r="X263" s="4">
        <v>1</v>
      </c>
      <c r="Y263" s="4">
        <v>0</v>
      </c>
      <c r="Z263" s="4"/>
      <c r="AA263" s="4"/>
      <c r="AB263" s="4"/>
    </row>
    <row r="264" spans="1:245" x14ac:dyDescent="0.2">
      <c r="A264" s="4">
        <v>50</v>
      </c>
      <c r="B264" s="4">
        <v>0</v>
      </c>
      <c r="C264" s="4">
        <v>0</v>
      </c>
      <c r="D264" s="4">
        <v>1</v>
      </c>
      <c r="E264" s="4">
        <v>222</v>
      </c>
      <c r="F264" s="4">
        <f>ROUND(Source!AO260,O264)</f>
        <v>0</v>
      </c>
      <c r="G264" s="4" t="s">
        <v>162</v>
      </c>
      <c r="H264" s="4" t="s">
        <v>163</v>
      </c>
      <c r="I264" s="4"/>
      <c r="J264" s="4"/>
      <c r="K264" s="4">
        <v>222</v>
      </c>
      <c r="L264" s="4">
        <v>3</v>
      </c>
      <c r="M264" s="4">
        <v>3</v>
      </c>
      <c r="N264" s="4" t="s">
        <v>3</v>
      </c>
      <c r="O264" s="4">
        <v>2</v>
      </c>
      <c r="P264" s="4"/>
      <c r="Q264" s="4"/>
      <c r="R264" s="4"/>
      <c r="S264" s="4"/>
      <c r="T264" s="4"/>
      <c r="U264" s="4"/>
      <c r="V264" s="4"/>
      <c r="W264" s="4">
        <v>0</v>
      </c>
      <c r="X264" s="4">
        <v>1</v>
      </c>
      <c r="Y264" s="4">
        <v>0</v>
      </c>
      <c r="Z264" s="4"/>
      <c r="AA264" s="4"/>
      <c r="AB264" s="4"/>
    </row>
    <row r="265" spans="1:245" x14ac:dyDescent="0.2">
      <c r="A265" s="4">
        <v>50</v>
      </c>
      <c r="B265" s="4">
        <v>0</v>
      </c>
      <c r="C265" s="4">
        <v>0</v>
      </c>
      <c r="D265" s="4">
        <v>1</v>
      </c>
      <c r="E265" s="4">
        <v>225</v>
      </c>
      <c r="F265" s="4">
        <f>ROUND(Source!AV260,O265)</f>
        <v>0</v>
      </c>
      <c r="G265" s="4" t="s">
        <v>164</v>
      </c>
      <c r="H265" s="4" t="s">
        <v>165</v>
      </c>
      <c r="I265" s="4"/>
      <c r="J265" s="4"/>
      <c r="K265" s="4">
        <v>225</v>
      </c>
      <c r="L265" s="4">
        <v>4</v>
      </c>
      <c r="M265" s="4">
        <v>3</v>
      </c>
      <c r="N265" s="4" t="s">
        <v>3</v>
      </c>
      <c r="O265" s="4">
        <v>2</v>
      </c>
      <c r="P265" s="4"/>
      <c r="Q265" s="4"/>
      <c r="R265" s="4"/>
      <c r="S265" s="4"/>
      <c r="T265" s="4"/>
      <c r="U265" s="4"/>
      <c r="V265" s="4"/>
      <c r="W265" s="4">
        <v>0</v>
      </c>
      <c r="X265" s="4">
        <v>1</v>
      </c>
      <c r="Y265" s="4">
        <v>0</v>
      </c>
      <c r="Z265" s="4"/>
      <c r="AA265" s="4"/>
      <c r="AB265" s="4"/>
    </row>
    <row r="266" spans="1:245" x14ac:dyDescent="0.2">
      <c r="A266" s="4">
        <v>50</v>
      </c>
      <c r="B266" s="4">
        <v>0</v>
      </c>
      <c r="C266" s="4">
        <v>0</v>
      </c>
      <c r="D266" s="4">
        <v>1</v>
      </c>
      <c r="E266" s="4">
        <v>226</v>
      </c>
      <c r="F266" s="4">
        <f>ROUND(Source!AW260,O266)</f>
        <v>0</v>
      </c>
      <c r="G266" s="4" t="s">
        <v>166</v>
      </c>
      <c r="H266" s="4" t="s">
        <v>167</v>
      </c>
      <c r="I266" s="4"/>
      <c r="J266" s="4"/>
      <c r="K266" s="4">
        <v>226</v>
      </c>
      <c r="L266" s="4">
        <v>5</v>
      </c>
      <c r="M266" s="4">
        <v>3</v>
      </c>
      <c r="N266" s="4" t="s">
        <v>3</v>
      </c>
      <c r="O266" s="4">
        <v>2</v>
      </c>
      <c r="P266" s="4"/>
      <c r="Q266" s="4"/>
      <c r="R266" s="4"/>
      <c r="S266" s="4"/>
      <c r="T266" s="4"/>
      <c r="U266" s="4"/>
      <c r="V266" s="4"/>
      <c r="W266" s="4">
        <v>0</v>
      </c>
      <c r="X266" s="4">
        <v>1</v>
      </c>
      <c r="Y266" s="4">
        <v>0</v>
      </c>
      <c r="Z266" s="4"/>
      <c r="AA266" s="4"/>
      <c r="AB266" s="4"/>
    </row>
    <row r="267" spans="1:245" x14ac:dyDescent="0.2">
      <c r="A267" s="4">
        <v>50</v>
      </c>
      <c r="B267" s="4">
        <v>0</v>
      </c>
      <c r="C267" s="4">
        <v>0</v>
      </c>
      <c r="D267" s="4">
        <v>1</v>
      </c>
      <c r="E267" s="4">
        <v>227</v>
      </c>
      <c r="F267" s="4">
        <f>ROUND(Source!AX260,O267)</f>
        <v>0</v>
      </c>
      <c r="G267" s="4" t="s">
        <v>168</v>
      </c>
      <c r="H267" s="4" t="s">
        <v>169</v>
      </c>
      <c r="I267" s="4"/>
      <c r="J267" s="4"/>
      <c r="K267" s="4">
        <v>227</v>
      </c>
      <c r="L267" s="4">
        <v>6</v>
      </c>
      <c r="M267" s="4">
        <v>3</v>
      </c>
      <c r="N267" s="4" t="s">
        <v>3</v>
      </c>
      <c r="O267" s="4">
        <v>2</v>
      </c>
      <c r="P267" s="4"/>
      <c r="Q267" s="4"/>
      <c r="R267" s="4"/>
      <c r="S267" s="4"/>
      <c r="T267" s="4"/>
      <c r="U267" s="4"/>
      <c r="V267" s="4"/>
      <c r="W267" s="4">
        <v>0</v>
      </c>
      <c r="X267" s="4">
        <v>1</v>
      </c>
      <c r="Y267" s="4">
        <v>0</v>
      </c>
      <c r="Z267" s="4"/>
      <c r="AA267" s="4"/>
      <c r="AB267" s="4"/>
    </row>
    <row r="268" spans="1:245" x14ac:dyDescent="0.2">
      <c r="A268" s="4">
        <v>50</v>
      </c>
      <c r="B268" s="4">
        <v>0</v>
      </c>
      <c r="C268" s="4">
        <v>0</v>
      </c>
      <c r="D268" s="4">
        <v>1</v>
      </c>
      <c r="E268" s="4">
        <v>228</v>
      </c>
      <c r="F268" s="4">
        <f>ROUND(Source!AY260,O268)</f>
        <v>0</v>
      </c>
      <c r="G268" s="4" t="s">
        <v>170</v>
      </c>
      <c r="H268" s="4" t="s">
        <v>171</v>
      </c>
      <c r="I268" s="4"/>
      <c r="J268" s="4"/>
      <c r="K268" s="4">
        <v>228</v>
      </c>
      <c r="L268" s="4">
        <v>7</v>
      </c>
      <c r="M268" s="4">
        <v>3</v>
      </c>
      <c r="N268" s="4" t="s">
        <v>3</v>
      </c>
      <c r="O268" s="4">
        <v>2</v>
      </c>
      <c r="P268" s="4"/>
      <c r="Q268" s="4"/>
      <c r="R268" s="4"/>
      <c r="S268" s="4"/>
      <c r="T268" s="4"/>
      <c r="U268" s="4"/>
      <c r="V268" s="4"/>
      <c r="W268" s="4">
        <v>0</v>
      </c>
      <c r="X268" s="4">
        <v>1</v>
      </c>
      <c r="Y268" s="4">
        <v>0</v>
      </c>
      <c r="Z268" s="4"/>
      <c r="AA268" s="4"/>
      <c r="AB268" s="4"/>
    </row>
    <row r="269" spans="1:245" x14ac:dyDescent="0.2">
      <c r="A269" s="4">
        <v>50</v>
      </c>
      <c r="B269" s="4">
        <v>0</v>
      </c>
      <c r="C269" s="4">
        <v>0</v>
      </c>
      <c r="D269" s="4">
        <v>1</v>
      </c>
      <c r="E269" s="4">
        <v>216</v>
      </c>
      <c r="F269" s="4">
        <f>ROUND(Source!AP260,O269)</f>
        <v>0</v>
      </c>
      <c r="G269" s="4" t="s">
        <v>172</v>
      </c>
      <c r="H269" s="4" t="s">
        <v>173</v>
      </c>
      <c r="I269" s="4"/>
      <c r="J269" s="4"/>
      <c r="K269" s="4">
        <v>216</v>
      </c>
      <c r="L269" s="4">
        <v>8</v>
      </c>
      <c r="M269" s="4">
        <v>3</v>
      </c>
      <c r="N269" s="4" t="s">
        <v>3</v>
      </c>
      <c r="O269" s="4">
        <v>2</v>
      </c>
      <c r="P269" s="4"/>
      <c r="Q269" s="4"/>
      <c r="R269" s="4"/>
      <c r="S269" s="4"/>
      <c r="T269" s="4"/>
      <c r="U269" s="4"/>
      <c r="V269" s="4"/>
      <c r="W269" s="4">
        <v>0</v>
      </c>
      <c r="X269" s="4">
        <v>1</v>
      </c>
      <c r="Y269" s="4">
        <v>0</v>
      </c>
      <c r="Z269" s="4"/>
      <c r="AA269" s="4"/>
      <c r="AB269" s="4"/>
    </row>
    <row r="270" spans="1:245" x14ac:dyDescent="0.2">
      <c r="A270" s="4">
        <v>50</v>
      </c>
      <c r="B270" s="4">
        <v>0</v>
      </c>
      <c r="C270" s="4">
        <v>0</v>
      </c>
      <c r="D270" s="4">
        <v>1</v>
      </c>
      <c r="E270" s="4">
        <v>223</v>
      </c>
      <c r="F270" s="4">
        <f>ROUND(Source!AQ260,O270)</f>
        <v>0</v>
      </c>
      <c r="G270" s="4" t="s">
        <v>174</v>
      </c>
      <c r="H270" s="4" t="s">
        <v>175</v>
      </c>
      <c r="I270" s="4"/>
      <c r="J270" s="4"/>
      <c r="K270" s="4">
        <v>223</v>
      </c>
      <c r="L270" s="4">
        <v>9</v>
      </c>
      <c r="M270" s="4">
        <v>3</v>
      </c>
      <c r="N270" s="4" t="s">
        <v>3</v>
      </c>
      <c r="O270" s="4">
        <v>2</v>
      </c>
      <c r="P270" s="4"/>
      <c r="Q270" s="4"/>
      <c r="R270" s="4"/>
      <c r="S270" s="4"/>
      <c r="T270" s="4"/>
      <c r="U270" s="4"/>
      <c r="V270" s="4"/>
      <c r="W270" s="4">
        <v>0</v>
      </c>
      <c r="X270" s="4">
        <v>1</v>
      </c>
      <c r="Y270" s="4">
        <v>0</v>
      </c>
      <c r="Z270" s="4"/>
      <c r="AA270" s="4"/>
      <c r="AB270" s="4"/>
    </row>
    <row r="271" spans="1:245" x14ac:dyDescent="0.2">
      <c r="A271" s="4">
        <v>50</v>
      </c>
      <c r="B271" s="4">
        <v>0</v>
      </c>
      <c r="C271" s="4">
        <v>0</v>
      </c>
      <c r="D271" s="4">
        <v>1</v>
      </c>
      <c r="E271" s="4">
        <v>229</v>
      </c>
      <c r="F271" s="4">
        <f>ROUND(Source!AZ260,O271)</f>
        <v>0</v>
      </c>
      <c r="G271" s="4" t="s">
        <v>176</v>
      </c>
      <c r="H271" s="4" t="s">
        <v>177</v>
      </c>
      <c r="I271" s="4"/>
      <c r="J271" s="4"/>
      <c r="K271" s="4">
        <v>229</v>
      </c>
      <c r="L271" s="4">
        <v>10</v>
      </c>
      <c r="M271" s="4">
        <v>3</v>
      </c>
      <c r="N271" s="4" t="s">
        <v>3</v>
      </c>
      <c r="O271" s="4">
        <v>2</v>
      </c>
      <c r="P271" s="4"/>
      <c r="Q271" s="4"/>
      <c r="R271" s="4"/>
      <c r="S271" s="4"/>
      <c r="T271" s="4"/>
      <c r="U271" s="4"/>
      <c r="V271" s="4"/>
      <c r="W271" s="4">
        <v>0</v>
      </c>
      <c r="X271" s="4">
        <v>1</v>
      </c>
      <c r="Y271" s="4">
        <v>0</v>
      </c>
      <c r="Z271" s="4"/>
      <c r="AA271" s="4"/>
      <c r="AB271" s="4"/>
    </row>
    <row r="272" spans="1:245" x14ac:dyDescent="0.2">
      <c r="A272" s="4">
        <v>50</v>
      </c>
      <c r="B272" s="4">
        <v>0</v>
      </c>
      <c r="C272" s="4">
        <v>0</v>
      </c>
      <c r="D272" s="4">
        <v>1</v>
      </c>
      <c r="E272" s="4">
        <v>203</v>
      </c>
      <c r="F272" s="4">
        <f>ROUND(Source!Q260,O272)</f>
        <v>0</v>
      </c>
      <c r="G272" s="4" t="s">
        <v>178</v>
      </c>
      <c r="H272" s="4" t="s">
        <v>179</v>
      </c>
      <c r="I272" s="4"/>
      <c r="J272" s="4"/>
      <c r="K272" s="4">
        <v>203</v>
      </c>
      <c r="L272" s="4">
        <v>11</v>
      </c>
      <c r="M272" s="4">
        <v>3</v>
      </c>
      <c r="N272" s="4" t="s">
        <v>3</v>
      </c>
      <c r="O272" s="4">
        <v>2</v>
      </c>
      <c r="P272" s="4"/>
      <c r="Q272" s="4"/>
      <c r="R272" s="4"/>
      <c r="S272" s="4"/>
      <c r="T272" s="4"/>
      <c r="U272" s="4"/>
      <c r="V272" s="4"/>
      <c r="W272" s="4">
        <v>0</v>
      </c>
      <c r="X272" s="4">
        <v>1</v>
      </c>
      <c r="Y272" s="4">
        <v>0</v>
      </c>
      <c r="Z272" s="4"/>
      <c r="AA272" s="4"/>
      <c r="AB272" s="4"/>
    </row>
    <row r="273" spans="1:28" x14ac:dyDescent="0.2">
      <c r="A273" s="4">
        <v>50</v>
      </c>
      <c r="B273" s="4">
        <v>0</v>
      </c>
      <c r="C273" s="4">
        <v>0</v>
      </c>
      <c r="D273" s="4">
        <v>1</v>
      </c>
      <c r="E273" s="4">
        <v>231</v>
      </c>
      <c r="F273" s="4">
        <f>ROUND(Source!BB260,O273)</f>
        <v>0</v>
      </c>
      <c r="G273" s="4" t="s">
        <v>180</v>
      </c>
      <c r="H273" s="4" t="s">
        <v>181</v>
      </c>
      <c r="I273" s="4"/>
      <c r="J273" s="4"/>
      <c r="K273" s="4">
        <v>231</v>
      </c>
      <c r="L273" s="4">
        <v>12</v>
      </c>
      <c r="M273" s="4">
        <v>3</v>
      </c>
      <c r="N273" s="4" t="s">
        <v>3</v>
      </c>
      <c r="O273" s="4">
        <v>2</v>
      </c>
      <c r="P273" s="4"/>
      <c r="Q273" s="4"/>
      <c r="R273" s="4"/>
      <c r="S273" s="4"/>
      <c r="T273" s="4"/>
      <c r="U273" s="4"/>
      <c r="V273" s="4"/>
      <c r="W273" s="4">
        <v>0</v>
      </c>
      <c r="X273" s="4">
        <v>1</v>
      </c>
      <c r="Y273" s="4">
        <v>0</v>
      </c>
      <c r="Z273" s="4"/>
      <c r="AA273" s="4"/>
      <c r="AB273" s="4"/>
    </row>
    <row r="274" spans="1:28" x14ac:dyDescent="0.2">
      <c r="A274" s="4">
        <v>50</v>
      </c>
      <c r="B274" s="4">
        <v>0</v>
      </c>
      <c r="C274" s="4">
        <v>0</v>
      </c>
      <c r="D274" s="4">
        <v>1</v>
      </c>
      <c r="E274" s="4">
        <v>204</v>
      </c>
      <c r="F274" s="4">
        <f>ROUND(Source!R260,O274)</f>
        <v>0</v>
      </c>
      <c r="G274" s="4" t="s">
        <v>182</v>
      </c>
      <c r="H274" s="4" t="s">
        <v>183</v>
      </c>
      <c r="I274" s="4"/>
      <c r="J274" s="4"/>
      <c r="K274" s="4">
        <v>204</v>
      </c>
      <c r="L274" s="4">
        <v>13</v>
      </c>
      <c r="M274" s="4">
        <v>3</v>
      </c>
      <c r="N274" s="4" t="s">
        <v>3</v>
      </c>
      <c r="O274" s="4">
        <v>2</v>
      </c>
      <c r="P274" s="4"/>
      <c r="Q274" s="4"/>
      <c r="R274" s="4"/>
      <c r="S274" s="4"/>
      <c r="T274" s="4"/>
      <c r="U274" s="4"/>
      <c r="V274" s="4"/>
      <c r="W274" s="4">
        <v>0</v>
      </c>
      <c r="X274" s="4">
        <v>1</v>
      </c>
      <c r="Y274" s="4">
        <v>0</v>
      </c>
      <c r="Z274" s="4"/>
      <c r="AA274" s="4"/>
      <c r="AB274" s="4"/>
    </row>
    <row r="275" spans="1:28" x14ac:dyDescent="0.2">
      <c r="A275" s="4">
        <v>50</v>
      </c>
      <c r="B275" s="4">
        <v>0</v>
      </c>
      <c r="C275" s="4">
        <v>0</v>
      </c>
      <c r="D275" s="4">
        <v>1</v>
      </c>
      <c r="E275" s="4">
        <v>205</v>
      </c>
      <c r="F275" s="4">
        <f>ROUND(Source!S260,O275)</f>
        <v>75644.95</v>
      </c>
      <c r="G275" s="4" t="s">
        <v>184</v>
      </c>
      <c r="H275" s="4" t="s">
        <v>185</v>
      </c>
      <c r="I275" s="4"/>
      <c r="J275" s="4"/>
      <c r="K275" s="4">
        <v>205</v>
      </c>
      <c r="L275" s="4">
        <v>14</v>
      </c>
      <c r="M275" s="4">
        <v>3</v>
      </c>
      <c r="N275" s="4" t="s">
        <v>3</v>
      </c>
      <c r="O275" s="4">
        <v>2</v>
      </c>
      <c r="P275" s="4"/>
      <c r="Q275" s="4"/>
      <c r="R275" s="4"/>
      <c r="S275" s="4"/>
      <c r="T275" s="4"/>
      <c r="U275" s="4"/>
      <c r="V275" s="4"/>
      <c r="W275" s="4">
        <v>75644.95</v>
      </c>
      <c r="X275" s="4">
        <v>1</v>
      </c>
      <c r="Y275" s="4">
        <v>75644.95</v>
      </c>
      <c r="Z275" s="4"/>
      <c r="AA275" s="4"/>
      <c r="AB275" s="4"/>
    </row>
    <row r="276" spans="1:28" x14ac:dyDescent="0.2">
      <c r="A276" s="4">
        <v>50</v>
      </c>
      <c r="B276" s="4">
        <v>0</v>
      </c>
      <c r="C276" s="4">
        <v>0</v>
      </c>
      <c r="D276" s="4">
        <v>1</v>
      </c>
      <c r="E276" s="4">
        <v>232</v>
      </c>
      <c r="F276" s="4">
        <f>ROUND(Source!BC260,O276)</f>
        <v>0</v>
      </c>
      <c r="G276" s="4" t="s">
        <v>186</v>
      </c>
      <c r="H276" s="4" t="s">
        <v>187</v>
      </c>
      <c r="I276" s="4"/>
      <c r="J276" s="4"/>
      <c r="K276" s="4">
        <v>232</v>
      </c>
      <c r="L276" s="4">
        <v>15</v>
      </c>
      <c r="M276" s="4">
        <v>3</v>
      </c>
      <c r="N276" s="4" t="s">
        <v>3</v>
      </c>
      <c r="O276" s="4">
        <v>2</v>
      </c>
      <c r="P276" s="4"/>
      <c r="Q276" s="4"/>
      <c r="R276" s="4"/>
      <c r="S276" s="4"/>
      <c r="T276" s="4"/>
      <c r="U276" s="4"/>
      <c r="V276" s="4"/>
      <c r="W276" s="4">
        <v>0</v>
      </c>
      <c r="X276" s="4">
        <v>1</v>
      </c>
      <c r="Y276" s="4">
        <v>0</v>
      </c>
      <c r="Z276" s="4"/>
      <c r="AA276" s="4"/>
      <c r="AB276" s="4"/>
    </row>
    <row r="277" spans="1:28" x14ac:dyDescent="0.2">
      <c r="A277" s="4">
        <v>50</v>
      </c>
      <c r="B277" s="4">
        <v>0</v>
      </c>
      <c r="C277" s="4">
        <v>0</v>
      </c>
      <c r="D277" s="4">
        <v>1</v>
      </c>
      <c r="E277" s="4">
        <v>214</v>
      </c>
      <c r="F277" s="4">
        <f>ROUND(Source!AS260,O277)</f>
        <v>0</v>
      </c>
      <c r="G277" s="4" t="s">
        <v>188</v>
      </c>
      <c r="H277" s="4" t="s">
        <v>189</v>
      </c>
      <c r="I277" s="4"/>
      <c r="J277" s="4"/>
      <c r="K277" s="4">
        <v>214</v>
      </c>
      <c r="L277" s="4">
        <v>16</v>
      </c>
      <c r="M277" s="4">
        <v>3</v>
      </c>
      <c r="N277" s="4" t="s">
        <v>3</v>
      </c>
      <c r="O277" s="4">
        <v>2</v>
      </c>
      <c r="P277" s="4"/>
      <c r="Q277" s="4"/>
      <c r="R277" s="4"/>
      <c r="S277" s="4"/>
      <c r="T277" s="4"/>
      <c r="U277" s="4"/>
      <c r="V277" s="4"/>
      <c r="W277" s="4">
        <v>0</v>
      </c>
      <c r="X277" s="4">
        <v>1</v>
      </c>
      <c r="Y277" s="4">
        <v>0</v>
      </c>
      <c r="Z277" s="4"/>
      <c r="AA277" s="4"/>
      <c r="AB277" s="4"/>
    </row>
    <row r="278" spans="1:28" x14ac:dyDescent="0.2">
      <c r="A278" s="4">
        <v>50</v>
      </c>
      <c r="B278" s="4">
        <v>0</v>
      </c>
      <c r="C278" s="4">
        <v>0</v>
      </c>
      <c r="D278" s="4">
        <v>1</v>
      </c>
      <c r="E278" s="4">
        <v>215</v>
      </c>
      <c r="F278" s="4">
        <f>ROUND(Source!AT260,O278)</f>
        <v>0</v>
      </c>
      <c r="G278" s="4" t="s">
        <v>190</v>
      </c>
      <c r="H278" s="4" t="s">
        <v>191</v>
      </c>
      <c r="I278" s="4"/>
      <c r="J278" s="4"/>
      <c r="K278" s="4">
        <v>215</v>
      </c>
      <c r="L278" s="4">
        <v>17</v>
      </c>
      <c r="M278" s="4">
        <v>3</v>
      </c>
      <c r="N278" s="4" t="s">
        <v>3</v>
      </c>
      <c r="O278" s="4">
        <v>2</v>
      </c>
      <c r="P278" s="4"/>
      <c r="Q278" s="4"/>
      <c r="R278" s="4"/>
      <c r="S278" s="4"/>
      <c r="T278" s="4"/>
      <c r="U278" s="4"/>
      <c r="V278" s="4"/>
      <c r="W278" s="4">
        <v>0</v>
      </c>
      <c r="X278" s="4">
        <v>1</v>
      </c>
      <c r="Y278" s="4">
        <v>0</v>
      </c>
      <c r="Z278" s="4"/>
      <c r="AA278" s="4"/>
      <c r="AB278" s="4"/>
    </row>
    <row r="279" spans="1:28" x14ac:dyDescent="0.2">
      <c r="A279" s="4">
        <v>50</v>
      </c>
      <c r="B279" s="4">
        <v>0</v>
      </c>
      <c r="C279" s="4">
        <v>0</v>
      </c>
      <c r="D279" s="4">
        <v>1</v>
      </c>
      <c r="E279" s="4">
        <v>217</v>
      </c>
      <c r="F279" s="4">
        <f>ROUND(Source!AU260,O279)</f>
        <v>158854.39000000001</v>
      </c>
      <c r="G279" s="4" t="s">
        <v>192</v>
      </c>
      <c r="H279" s="4" t="s">
        <v>193</v>
      </c>
      <c r="I279" s="4"/>
      <c r="J279" s="4"/>
      <c r="K279" s="4">
        <v>217</v>
      </c>
      <c r="L279" s="4">
        <v>18</v>
      </c>
      <c r="M279" s="4">
        <v>3</v>
      </c>
      <c r="N279" s="4" t="s">
        <v>3</v>
      </c>
      <c r="O279" s="4">
        <v>2</v>
      </c>
      <c r="P279" s="4"/>
      <c r="Q279" s="4"/>
      <c r="R279" s="4"/>
      <c r="S279" s="4"/>
      <c r="T279" s="4"/>
      <c r="U279" s="4"/>
      <c r="V279" s="4"/>
      <c r="W279" s="4">
        <v>158854.39000000001</v>
      </c>
      <c r="X279" s="4">
        <v>1</v>
      </c>
      <c r="Y279" s="4">
        <v>158854.39000000001</v>
      </c>
      <c r="Z279" s="4"/>
      <c r="AA279" s="4"/>
      <c r="AB279" s="4"/>
    </row>
    <row r="280" spans="1:28" x14ac:dyDescent="0.2">
      <c r="A280" s="4">
        <v>50</v>
      </c>
      <c r="B280" s="4">
        <v>0</v>
      </c>
      <c r="C280" s="4">
        <v>0</v>
      </c>
      <c r="D280" s="4">
        <v>1</v>
      </c>
      <c r="E280" s="4">
        <v>230</v>
      </c>
      <c r="F280" s="4">
        <f>ROUND(Source!BA260,O280)</f>
        <v>0</v>
      </c>
      <c r="G280" s="4" t="s">
        <v>194</v>
      </c>
      <c r="H280" s="4" t="s">
        <v>195</v>
      </c>
      <c r="I280" s="4"/>
      <c r="J280" s="4"/>
      <c r="K280" s="4">
        <v>230</v>
      </c>
      <c r="L280" s="4">
        <v>19</v>
      </c>
      <c r="M280" s="4">
        <v>3</v>
      </c>
      <c r="N280" s="4" t="s">
        <v>3</v>
      </c>
      <c r="O280" s="4">
        <v>2</v>
      </c>
      <c r="P280" s="4"/>
      <c r="Q280" s="4"/>
      <c r="R280" s="4"/>
      <c r="S280" s="4"/>
      <c r="T280" s="4"/>
      <c r="U280" s="4"/>
      <c r="V280" s="4"/>
      <c r="W280" s="4">
        <v>0</v>
      </c>
      <c r="X280" s="4">
        <v>1</v>
      </c>
      <c r="Y280" s="4">
        <v>0</v>
      </c>
      <c r="Z280" s="4"/>
      <c r="AA280" s="4"/>
      <c r="AB280" s="4"/>
    </row>
    <row r="281" spans="1:28" x14ac:dyDescent="0.2">
      <c r="A281" s="4">
        <v>50</v>
      </c>
      <c r="B281" s="4">
        <v>0</v>
      </c>
      <c r="C281" s="4">
        <v>0</v>
      </c>
      <c r="D281" s="4">
        <v>1</v>
      </c>
      <c r="E281" s="4">
        <v>206</v>
      </c>
      <c r="F281" s="4">
        <f>ROUND(Source!T260,O281)</f>
        <v>0</v>
      </c>
      <c r="G281" s="4" t="s">
        <v>196</v>
      </c>
      <c r="H281" s="4" t="s">
        <v>197</v>
      </c>
      <c r="I281" s="4"/>
      <c r="J281" s="4"/>
      <c r="K281" s="4">
        <v>206</v>
      </c>
      <c r="L281" s="4">
        <v>20</v>
      </c>
      <c r="M281" s="4">
        <v>3</v>
      </c>
      <c r="N281" s="4" t="s">
        <v>3</v>
      </c>
      <c r="O281" s="4">
        <v>2</v>
      </c>
      <c r="P281" s="4"/>
      <c r="Q281" s="4"/>
      <c r="R281" s="4"/>
      <c r="S281" s="4"/>
      <c r="T281" s="4"/>
      <c r="U281" s="4"/>
      <c r="V281" s="4"/>
      <c r="W281" s="4">
        <v>0</v>
      </c>
      <c r="X281" s="4">
        <v>1</v>
      </c>
      <c r="Y281" s="4">
        <v>0</v>
      </c>
      <c r="Z281" s="4"/>
      <c r="AA281" s="4"/>
      <c r="AB281" s="4"/>
    </row>
    <row r="282" spans="1:28" x14ac:dyDescent="0.2">
      <c r="A282" s="4">
        <v>50</v>
      </c>
      <c r="B282" s="4">
        <v>0</v>
      </c>
      <c r="C282" s="4">
        <v>0</v>
      </c>
      <c r="D282" s="4">
        <v>1</v>
      </c>
      <c r="E282" s="4">
        <v>207</v>
      </c>
      <c r="F282" s="4">
        <f>ROUND(Source!U260,O282)</f>
        <v>115.40048</v>
      </c>
      <c r="G282" s="4" t="s">
        <v>198</v>
      </c>
      <c r="H282" s="4" t="s">
        <v>199</v>
      </c>
      <c r="I282" s="4"/>
      <c r="J282" s="4"/>
      <c r="K282" s="4">
        <v>207</v>
      </c>
      <c r="L282" s="4">
        <v>21</v>
      </c>
      <c r="M282" s="4">
        <v>3</v>
      </c>
      <c r="N282" s="4" t="s">
        <v>3</v>
      </c>
      <c r="O282" s="4">
        <v>7</v>
      </c>
      <c r="P282" s="4"/>
      <c r="Q282" s="4"/>
      <c r="R282" s="4"/>
      <c r="S282" s="4"/>
      <c r="T282" s="4"/>
      <c r="U282" s="4"/>
      <c r="V282" s="4"/>
      <c r="W282" s="4">
        <v>115.40048</v>
      </c>
      <c r="X282" s="4">
        <v>1</v>
      </c>
      <c r="Y282" s="4">
        <v>115.40048</v>
      </c>
      <c r="Z282" s="4"/>
      <c r="AA282" s="4"/>
      <c r="AB282" s="4"/>
    </row>
    <row r="283" spans="1:28" x14ac:dyDescent="0.2">
      <c r="A283" s="4">
        <v>50</v>
      </c>
      <c r="B283" s="4">
        <v>0</v>
      </c>
      <c r="C283" s="4">
        <v>0</v>
      </c>
      <c r="D283" s="4">
        <v>1</v>
      </c>
      <c r="E283" s="4">
        <v>208</v>
      </c>
      <c r="F283" s="4">
        <f>ROUND(Source!V260,O283)</f>
        <v>0</v>
      </c>
      <c r="G283" s="4" t="s">
        <v>200</v>
      </c>
      <c r="H283" s="4" t="s">
        <v>201</v>
      </c>
      <c r="I283" s="4"/>
      <c r="J283" s="4"/>
      <c r="K283" s="4">
        <v>208</v>
      </c>
      <c r="L283" s="4">
        <v>22</v>
      </c>
      <c r="M283" s="4">
        <v>3</v>
      </c>
      <c r="N283" s="4" t="s">
        <v>3</v>
      </c>
      <c r="O283" s="4">
        <v>7</v>
      </c>
      <c r="P283" s="4"/>
      <c r="Q283" s="4"/>
      <c r="R283" s="4"/>
      <c r="S283" s="4"/>
      <c r="T283" s="4"/>
      <c r="U283" s="4"/>
      <c r="V283" s="4"/>
      <c r="W283" s="4">
        <v>0</v>
      </c>
      <c r="X283" s="4">
        <v>1</v>
      </c>
      <c r="Y283" s="4">
        <v>0</v>
      </c>
      <c r="Z283" s="4"/>
      <c r="AA283" s="4"/>
      <c r="AB283" s="4"/>
    </row>
    <row r="284" spans="1:28" x14ac:dyDescent="0.2">
      <c r="A284" s="4">
        <v>50</v>
      </c>
      <c r="B284" s="4">
        <v>0</v>
      </c>
      <c r="C284" s="4">
        <v>0</v>
      </c>
      <c r="D284" s="4">
        <v>1</v>
      </c>
      <c r="E284" s="4">
        <v>209</v>
      </c>
      <c r="F284" s="4">
        <f>ROUND(Source!W260,O284)</f>
        <v>0</v>
      </c>
      <c r="G284" s="4" t="s">
        <v>202</v>
      </c>
      <c r="H284" s="4" t="s">
        <v>203</v>
      </c>
      <c r="I284" s="4"/>
      <c r="J284" s="4"/>
      <c r="K284" s="4">
        <v>209</v>
      </c>
      <c r="L284" s="4">
        <v>23</v>
      </c>
      <c r="M284" s="4">
        <v>3</v>
      </c>
      <c r="N284" s="4" t="s">
        <v>3</v>
      </c>
      <c r="O284" s="4">
        <v>2</v>
      </c>
      <c r="P284" s="4"/>
      <c r="Q284" s="4"/>
      <c r="R284" s="4"/>
      <c r="S284" s="4"/>
      <c r="T284" s="4"/>
      <c r="U284" s="4"/>
      <c r="V284" s="4"/>
      <c r="W284" s="4">
        <v>0</v>
      </c>
      <c r="X284" s="4">
        <v>1</v>
      </c>
      <c r="Y284" s="4">
        <v>0</v>
      </c>
      <c r="Z284" s="4"/>
      <c r="AA284" s="4"/>
      <c r="AB284" s="4"/>
    </row>
    <row r="285" spans="1:28" x14ac:dyDescent="0.2">
      <c r="A285" s="4">
        <v>50</v>
      </c>
      <c r="B285" s="4">
        <v>0</v>
      </c>
      <c r="C285" s="4">
        <v>0</v>
      </c>
      <c r="D285" s="4">
        <v>1</v>
      </c>
      <c r="E285" s="4">
        <v>233</v>
      </c>
      <c r="F285" s="4">
        <f>ROUND(Source!BD260,O285)</f>
        <v>0</v>
      </c>
      <c r="G285" s="4" t="s">
        <v>204</v>
      </c>
      <c r="H285" s="4" t="s">
        <v>205</v>
      </c>
      <c r="I285" s="4"/>
      <c r="J285" s="4"/>
      <c r="K285" s="4">
        <v>233</v>
      </c>
      <c r="L285" s="4">
        <v>24</v>
      </c>
      <c r="M285" s="4">
        <v>3</v>
      </c>
      <c r="N285" s="4" t="s">
        <v>3</v>
      </c>
      <c r="O285" s="4">
        <v>2</v>
      </c>
      <c r="P285" s="4"/>
      <c r="Q285" s="4"/>
      <c r="R285" s="4"/>
      <c r="S285" s="4"/>
      <c r="T285" s="4"/>
      <c r="U285" s="4"/>
      <c r="V285" s="4"/>
      <c r="W285" s="4">
        <v>0</v>
      </c>
      <c r="X285" s="4">
        <v>1</v>
      </c>
      <c r="Y285" s="4">
        <v>0</v>
      </c>
      <c r="Z285" s="4"/>
      <c r="AA285" s="4"/>
      <c r="AB285" s="4"/>
    </row>
    <row r="286" spans="1:28" x14ac:dyDescent="0.2">
      <c r="A286" s="4">
        <v>50</v>
      </c>
      <c r="B286" s="4">
        <v>0</v>
      </c>
      <c r="C286" s="4">
        <v>0</v>
      </c>
      <c r="D286" s="4">
        <v>1</v>
      </c>
      <c r="E286" s="4">
        <v>210</v>
      </c>
      <c r="F286" s="4">
        <f>ROUND(Source!X260,O286)</f>
        <v>55977.26</v>
      </c>
      <c r="G286" s="4" t="s">
        <v>206</v>
      </c>
      <c r="H286" s="4" t="s">
        <v>207</v>
      </c>
      <c r="I286" s="4"/>
      <c r="J286" s="4"/>
      <c r="K286" s="4">
        <v>210</v>
      </c>
      <c r="L286" s="4">
        <v>25</v>
      </c>
      <c r="M286" s="4">
        <v>3</v>
      </c>
      <c r="N286" s="4" t="s">
        <v>3</v>
      </c>
      <c r="O286" s="4">
        <v>2</v>
      </c>
      <c r="P286" s="4"/>
      <c r="Q286" s="4"/>
      <c r="R286" s="4"/>
      <c r="S286" s="4"/>
      <c r="T286" s="4"/>
      <c r="U286" s="4"/>
      <c r="V286" s="4"/>
      <c r="W286" s="4">
        <v>55977.26</v>
      </c>
      <c r="X286" s="4">
        <v>1</v>
      </c>
      <c r="Y286" s="4">
        <v>55977.26</v>
      </c>
      <c r="Z286" s="4"/>
      <c r="AA286" s="4"/>
      <c r="AB286" s="4"/>
    </row>
    <row r="287" spans="1:28" x14ac:dyDescent="0.2">
      <c r="A287" s="4">
        <v>50</v>
      </c>
      <c r="B287" s="4">
        <v>0</v>
      </c>
      <c r="C287" s="4">
        <v>0</v>
      </c>
      <c r="D287" s="4">
        <v>1</v>
      </c>
      <c r="E287" s="4">
        <v>211</v>
      </c>
      <c r="F287" s="4">
        <f>ROUND(Source!Y260,O287)</f>
        <v>27232.18</v>
      </c>
      <c r="G287" s="4" t="s">
        <v>208</v>
      </c>
      <c r="H287" s="4" t="s">
        <v>209</v>
      </c>
      <c r="I287" s="4"/>
      <c r="J287" s="4"/>
      <c r="K287" s="4">
        <v>211</v>
      </c>
      <c r="L287" s="4">
        <v>26</v>
      </c>
      <c r="M287" s="4">
        <v>3</v>
      </c>
      <c r="N287" s="4" t="s">
        <v>3</v>
      </c>
      <c r="O287" s="4">
        <v>2</v>
      </c>
      <c r="P287" s="4"/>
      <c r="Q287" s="4"/>
      <c r="R287" s="4"/>
      <c r="S287" s="4"/>
      <c r="T287" s="4"/>
      <c r="U287" s="4"/>
      <c r="V287" s="4"/>
      <c r="W287" s="4">
        <v>27232.18</v>
      </c>
      <c r="X287" s="4">
        <v>1</v>
      </c>
      <c r="Y287" s="4">
        <v>27232.18</v>
      </c>
      <c r="Z287" s="4"/>
      <c r="AA287" s="4"/>
      <c r="AB287" s="4"/>
    </row>
    <row r="288" spans="1:28" x14ac:dyDescent="0.2">
      <c r="A288" s="4">
        <v>50</v>
      </c>
      <c r="B288" s="4">
        <v>0</v>
      </c>
      <c r="C288" s="4">
        <v>0</v>
      </c>
      <c r="D288" s="4">
        <v>1</v>
      </c>
      <c r="E288" s="4">
        <v>224</v>
      </c>
      <c r="F288" s="4">
        <f>ROUND(Source!AR260,O288)</f>
        <v>158854.39000000001</v>
      </c>
      <c r="G288" s="4" t="s">
        <v>210</v>
      </c>
      <c r="H288" s="4" t="s">
        <v>211</v>
      </c>
      <c r="I288" s="4"/>
      <c r="J288" s="4"/>
      <c r="K288" s="4">
        <v>224</v>
      </c>
      <c r="L288" s="4">
        <v>27</v>
      </c>
      <c r="M288" s="4">
        <v>3</v>
      </c>
      <c r="N288" s="4" t="s">
        <v>3</v>
      </c>
      <c r="O288" s="4">
        <v>2</v>
      </c>
      <c r="P288" s="4"/>
      <c r="Q288" s="4"/>
      <c r="R288" s="4"/>
      <c r="S288" s="4"/>
      <c r="T288" s="4"/>
      <c r="U288" s="4"/>
      <c r="V288" s="4"/>
      <c r="W288" s="4">
        <v>158854.38999999998</v>
      </c>
      <c r="X288" s="4">
        <v>1</v>
      </c>
      <c r="Y288" s="4">
        <v>158854.38999999998</v>
      </c>
      <c r="Z288" s="4"/>
      <c r="AA288" s="4"/>
      <c r="AB288" s="4"/>
    </row>
    <row r="290" spans="1:206" x14ac:dyDescent="0.2">
      <c r="A290" s="2">
        <v>51</v>
      </c>
      <c r="B290" s="2">
        <f>B20</f>
        <v>1</v>
      </c>
      <c r="C290" s="2">
        <f>A20</f>
        <v>3</v>
      </c>
      <c r="D290" s="2">
        <f>ROW(A20)</f>
        <v>20</v>
      </c>
      <c r="E290" s="2"/>
      <c r="F290" s="2" t="str">
        <f>IF(F20&lt;&gt;"",F20,"")</f>
        <v/>
      </c>
      <c r="G290" s="2" t="str">
        <f>IF(G20&lt;&gt;"",G20,"")</f>
        <v>Новая локальная смета</v>
      </c>
      <c r="H290" s="2">
        <v>0</v>
      </c>
      <c r="I290" s="2"/>
      <c r="J290" s="2"/>
      <c r="K290" s="2"/>
      <c r="L290" s="2"/>
      <c r="M290" s="2"/>
      <c r="N290" s="2"/>
      <c r="O290" s="2">
        <f t="shared" ref="O290:T290" si="154">ROUND(O64+O100+O142+O182+O221+O260+AB290,2)</f>
        <v>5135966.6500000004</v>
      </c>
      <c r="P290" s="2">
        <f t="shared" si="154"/>
        <v>0</v>
      </c>
      <c r="Q290" s="2">
        <f t="shared" si="154"/>
        <v>0</v>
      </c>
      <c r="R290" s="2">
        <f t="shared" si="154"/>
        <v>0</v>
      </c>
      <c r="S290" s="2">
        <f t="shared" si="154"/>
        <v>5135966.6500000004</v>
      </c>
      <c r="T290" s="2">
        <f t="shared" si="154"/>
        <v>0</v>
      </c>
      <c r="U290" s="2">
        <f>U64+U100+U142+U182+U221+U260+AH290</f>
        <v>7920.3924800000013</v>
      </c>
      <c r="V290" s="2">
        <f>V64+V100+V142+V182+V221+V260+AI290</f>
        <v>0</v>
      </c>
      <c r="W290" s="2">
        <f>ROUND(W64+W100+W142+W182+W221+W260+AJ290,2)</f>
        <v>0</v>
      </c>
      <c r="X290" s="2">
        <f>ROUND(X64+X100+X142+X182+X221+X260+AK290,2)</f>
        <v>3800615.33</v>
      </c>
      <c r="Y290" s="2">
        <f>ROUND(Y64+Y100+Y142+Y182+Y221+Y260+AL290,2)</f>
        <v>1848948</v>
      </c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>
        <f t="shared" ref="AO290:BD290" si="155">ROUND(AO64+AO100+AO142+AO182+AO221+AO260+BX290,2)</f>
        <v>0</v>
      </c>
      <c r="AP290" s="2">
        <f t="shared" si="155"/>
        <v>0</v>
      </c>
      <c r="AQ290" s="2">
        <f t="shared" si="155"/>
        <v>0</v>
      </c>
      <c r="AR290" s="2">
        <f t="shared" si="155"/>
        <v>10785529.98</v>
      </c>
      <c r="AS290" s="2">
        <f t="shared" si="155"/>
        <v>0</v>
      </c>
      <c r="AT290" s="2">
        <f t="shared" si="155"/>
        <v>0</v>
      </c>
      <c r="AU290" s="2">
        <f t="shared" si="155"/>
        <v>10785529.98</v>
      </c>
      <c r="AV290" s="2">
        <f t="shared" si="155"/>
        <v>0</v>
      </c>
      <c r="AW290" s="2">
        <f t="shared" si="155"/>
        <v>0</v>
      </c>
      <c r="AX290" s="2">
        <f t="shared" si="155"/>
        <v>0</v>
      </c>
      <c r="AY290" s="2">
        <f t="shared" si="155"/>
        <v>0</v>
      </c>
      <c r="AZ290" s="2">
        <f t="shared" si="155"/>
        <v>0</v>
      </c>
      <c r="BA290" s="2">
        <f t="shared" si="155"/>
        <v>0</v>
      </c>
      <c r="BB290" s="2">
        <f t="shared" si="155"/>
        <v>0</v>
      </c>
      <c r="BC290" s="2">
        <f t="shared" si="155"/>
        <v>0</v>
      </c>
      <c r="BD290" s="2">
        <f t="shared" si="155"/>
        <v>0</v>
      </c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  <c r="CZ290" s="2"/>
      <c r="DA290" s="2"/>
      <c r="DB290" s="2"/>
      <c r="DC290" s="2"/>
      <c r="DD290" s="2"/>
      <c r="DE290" s="2"/>
      <c r="DF290" s="2"/>
      <c r="DG290" s="3"/>
      <c r="DH290" s="3"/>
      <c r="DI290" s="3"/>
      <c r="DJ290" s="3"/>
      <c r="DK290" s="3"/>
      <c r="DL290" s="3"/>
      <c r="DM290" s="3"/>
      <c r="DN290" s="3"/>
      <c r="DO290" s="3"/>
      <c r="DP290" s="3"/>
      <c r="DQ290" s="3"/>
      <c r="DR290" s="3"/>
      <c r="DS290" s="3"/>
      <c r="DT290" s="3"/>
      <c r="DU290" s="3"/>
      <c r="DV290" s="3"/>
      <c r="DW290" s="3"/>
      <c r="DX290" s="3"/>
      <c r="DY290" s="3"/>
      <c r="DZ290" s="3"/>
      <c r="EA290" s="3"/>
      <c r="EB290" s="3"/>
      <c r="EC290" s="3"/>
      <c r="ED290" s="3"/>
      <c r="EE290" s="3"/>
      <c r="EF290" s="3"/>
      <c r="EG290" s="3"/>
      <c r="EH290" s="3"/>
      <c r="EI290" s="3"/>
      <c r="EJ290" s="3"/>
      <c r="EK290" s="3"/>
      <c r="EL290" s="3"/>
      <c r="EM290" s="3"/>
      <c r="EN290" s="3"/>
      <c r="EO290" s="3"/>
      <c r="EP290" s="3"/>
      <c r="EQ290" s="3"/>
      <c r="ER290" s="3"/>
      <c r="ES290" s="3"/>
      <c r="ET290" s="3"/>
      <c r="EU290" s="3"/>
      <c r="EV290" s="3"/>
      <c r="EW290" s="3"/>
      <c r="EX290" s="3"/>
      <c r="EY290" s="3"/>
      <c r="EZ290" s="3"/>
      <c r="FA290" s="3"/>
      <c r="FB290" s="3"/>
      <c r="FC290" s="3"/>
      <c r="FD290" s="3"/>
      <c r="FE290" s="3"/>
      <c r="FF290" s="3"/>
      <c r="FG290" s="3"/>
      <c r="FH290" s="3"/>
      <c r="FI290" s="3"/>
      <c r="FJ290" s="3"/>
      <c r="FK290" s="3"/>
      <c r="FL290" s="3"/>
      <c r="FM290" s="3"/>
      <c r="FN290" s="3"/>
      <c r="FO290" s="3"/>
      <c r="FP290" s="3"/>
      <c r="FQ290" s="3"/>
      <c r="FR290" s="3"/>
      <c r="FS290" s="3"/>
      <c r="FT290" s="3"/>
      <c r="FU290" s="3"/>
      <c r="FV290" s="3"/>
      <c r="FW290" s="3"/>
      <c r="FX290" s="3"/>
      <c r="FY290" s="3"/>
      <c r="FZ290" s="3"/>
      <c r="GA290" s="3"/>
      <c r="GB290" s="3"/>
      <c r="GC290" s="3"/>
      <c r="GD290" s="3"/>
      <c r="GE290" s="3"/>
      <c r="GF290" s="3"/>
      <c r="GG290" s="3"/>
      <c r="GH290" s="3"/>
      <c r="GI290" s="3"/>
      <c r="GJ290" s="3"/>
      <c r="GK290" s="3"/>
      <c r="GL290" s="3"/>
      <c r="GM290" s="3"/>
      <c r="GN290" s="3"/>
      <c r="GO290" s="3"/>
      <c r="GP290" s="3"/>
      <c r="GQ290" s="3"/>
      <c r="GR290" s="3"/>
      <c r="GS290" s="3"/>
      <c r="GT290" s="3"/>
      <c r="GU290" s="3"/>
      <c r="GV290" s="3"/>
      <c r="GW290" s="3"/>
      <c r="GX290" s="3">
        <v>0</v>
      </c>
    </row>
    <row r="292" spans="1:206" x14ac:dyDescent="0.2">
      <c r="A292" s="4">
        <v>50</v>
      </c>
      <c r="B292" s="4">
        <v>0</v>
      </c>
      <c r="C292" s="4">
        <v>0</v>
      </c>
      <c r="D292" s="4">
        <v>1</v>
      </c>
      <c r="E292" s="4">
        <v>201</v>
      </c>
      <c r="F292" s="4">
        <f>ROUND(Source!O290,O292)</f>
        <v>5135966.6500000004</v>
      </c>
      <c r="G292" s="4" t="s">
        <v>158</v>
      </c>
      <c r="H292" s="4" t="s">
        <v>159</v>
      </c>
      <c r="I292" s="4"/>
      <c r="J292" s="4"/>
      <c r="K292" s="4">
        <v>201</v>
      </c>
      <c r="L292" s="4">
        <v>1</v>
      </c>
      <c r="M292" s="4">
        <v>3</v>
      </c>
      <c r="N292" s="4" t="s">
        <v>3</v>
      </c>
      <c r="O292" s="4">
        <v>2</v>
      </c>
      <c r="P292" s="4"/>
      <c r="Q292" s="4"/>
      <c r="R292" s="4"/>
      <c r="S292" s="4"/>
      <c r="T292" s="4"/>
      <c r="U292" s="4"/>
      <c r="V292" s="4"/>
      <c r="W292" s="4">
        <v>5135966.6499999994</v>
      </c>
      <c r="X292" s="4">
        <v>1</v>
      </c>
      <c r="Y292" s="4">
        <v>5135966.6499999994</v>
      </c>
      <c r="Z292" s="4"/>
      <c r="AA292" s="4"/>
      <c r="AB292" s="4"/>
    </row>
    <row r="293" spans="1:206" x14ac:dyDescent="0.2">
      <c r="A293" s="4">
        <v>50</v>
      </c>
      <c r="B293" s="4">
        <v>0</v>
      </c>
      <c r="C293" s="4">
        <v>0</v>
      </c>
      <c r="D293" s="4">
        <v>1</v>
      </c>
      <c r="E293" s="4">
        <v>202</v>
      </c>
      <c r="F293" s="4">
        <f>ROUND(Source!P290,O293)</f>
        <v>0</v>
      </c>
      <c r="G293" s="4" t="s">
        <v>160</v>
      </c>
      <c r="H293" s="4" t="s">
        <v>161</v>
      </c>
      <c r="I293" s="4"/>
      <c r="J293" s="4"/>
      <c r="K293" s="4">
        <v>202</v>
      </c>
      <c r="L293" s="4">
        <v>2</v>
      </c>
      <c r="M293" s="4">
        <v>3</v>
      </c>
      <c r="N293" s="4" t="s">
        <v>3</v>
      </c>
      <c r="O293" s="4">
        <v>2</v>
      </c>
      <c r="P293" s="4"/>
      <c r="Q293" s="4"/>
      <c r="R293" s="4"/>
      <c r="S293" s="4"/>
      <c r="T293" s="4"/>
      <c r="U293" s="4"/>
      <c r="V293" s="4"/>
      <c r="W293" s="4">
        <v>0</v>
      </c>
      <c r="X293" s="4">
        <v>1</v>
      </c>
      <c r="Y293" s="4">
        <v>0</v>
      </c>
      <c r="Z293" s="4"/>
      <c r="AA293" s="4"/>
      <c r="AB293" s="4"/>
    </row>
    <row r="294" spans="1:206" x14ac:dyDescent="0.2">
      <c r="A294" s="4">
        <v>50</v>
      </c>
      <c r="B294" s="4">
        <v>0</v>
      </c>
      <c r="C294" s="4">
        <v>0</v>
      </c>
      <c r="D294" s="4">
        <v>1</v>
      </c>
      <c r="E294" s="4">
        <v>222</v>
      </c>
      <c r="F294" s="4">
        <f>ROUND(Source!AO290,O294)</f>
        <v>0</v>
      </c>
      <c r="G294" s="4" t="s">
        <v>162</v>
      </c>
      <c r="H294" s="4" t="s">
        <v>163</v>
      </c>
      <c r="I294" s="4"/>
      <c r="J294" s="4"/>
      <c r="K294" s="4">
        <v>222</v>
      </c>
      <c r="L294" s="4">
        <v>3</v>
      </c>
      <c r="M294" s="4">
        <v>3</v>
      </c>
      <c r="N294" s="4" t="s">
        <v>3</v>
      </c>
      <c r="O294" s="4">
        <v>2</v>
      </c>
      <c r="P294" s="4"/>
      <c r="Q294" s="4"/>
      <c r="R294" s="4"/>
      <c r="S294" s="4"/>
      <c r="T294" s="4"/>
      <c r="U294" s="4"/>
      <c r="V294" s="4"/>
      <c r="W294" s="4">
        <v>0</v>
      </c>
      <c r="X294" s="4">
        <v>1</v>
      </c>
      <c r="Y294" s="4">
        <v>0</v>
      </c>
      <c r="Z294" s="4"/>
      <c r="AA294" s="4"/>
      <c r="AB294" s="4"/>
    </row>
    <row r="295" spans="1:206" x14ac:dyDescent="0.2">
      <c r="A295" s="4">
        <v>50</v>
      </c>
      <c r="B295" s="4">
        <v>0</v>
      </c>
      <c r="C295" s="4">
        <v>0</v>
      </c>
      <c r="D295" s="4">
        <v>1</v>
      </c>
      <c r="E295" s="4">
        <v>225</v>
      </c>
      <c r="F295" s="4">
        <f>ROUND(Source!AV290,O295)</f>
        <v>0</v>
      </c>
      <c r="G295" s="4" t="s">
        <v>164</v>
      </c>
      <c r="H295" s="4" t="s">
        <v>165</v>
      </c>
      <c r="I295" s="4"/>
      <c r="J295" s="4"/>
      <c r="K295" s="4">
        <v>225</v>
      </c>
      <c r="L295" s="4">
        <v>4</v>
      </c>
      <c r="M295" s="4">
        <v>3</v>
      </c>
      <c r="N295" s="4" t="s">
        <v>3</v>
      </c>
      <c r="O295" s="4">
        <v>2</v>
      </c>
      <c r="P295" s="4"/>
      <c r="Q295" s="4"/>
      <c r="R295" s="4"/>
      <c r="S295" s="4"/>
      <c r="T295" s="4"/>
      <c r="U295" s="4"/>
      <c r="V295" s="4"/>
      <c r="W295" s="4">
        <v>0</v>
      </c>
      <c r="X295" s="4">
        <v>1</v>
      </c>
      <c r="Y295" s="4">
        <v>0</v>
      </c>
      <c r="Z295" s="4"/>
      <c r="AA295" s="4"/>
      <c r="AB295" s="4"/>
    </row>
    <row r="296" spans="1:206" x14ac:dyDescent="0.2">
      <c r="A296" s="4">
        <v>50</v>
      </c>
      <c r="B296" s="4">
        <v>0</v>
      </c>
      <c r="C296" s="4">
        <v>0</v>
      </c>
      <c r="D296" s="4">
        <v>1</v>
      </c>
      <c r="E296" s="4">
        <v>226</v>
      </c>
      <c r="F296" s="4">
        <f>ROUND(Source!AW290,O296)</f>
        <v>0</v>
      </c>
      <c r="G296" s="4" t="s">
        <v>166</v>
      </c>
      <c r="H296" s="4" t="s">
        <v>167</v>
      </c>
      <c r="I296" s="4"/>
      <c r="J296" s="4"/>
      <c r="K296" s="4">
        <v>226</v>
      </c>
      <c r="L296" s="4">
        <v>5</v>
      </c>
      <c r="M296" s="4">
        <v>3</v>
      </c>
      <c r="N296" s="4" t="s">
        <v>3</v>
      </c>
      <c r="O296" s="4">
        <v>2</v>
      </c>
      <c r="P296" s="4"/>
      <c r="Q296" s="4"/>
      <c r="R296" s="4"/>
      <c r="S296" s="4"/>
      <c r="T296" s="4"/>
      <c r="U296" s="4"/>
      <c r="V296" s="4"/>
      <c r="W296" s="4">
        <v>0</v>
      </c>
      <c r="X296" s="4">
        <v>1</v>
      </c>
      <c r="Y296" s="4">
        <v>0</v>
      </c>
      <c r="Z296" s="4"/>
      <c r="AA296" s="4"/>
      <c r="AB296" s="4"/>
    </row>
    <row r="297" spans="1:206" x14ac:dyDescent="0.2">
      <c r="A297" s="4">
        <v>50</v>
      </c>
      <c r="B297" s="4">
        <v>0</v>
      </c>
      <c r="C297" s="4">
        <v>0</v>
      </c>
      <c r="D297" s="4">
        <v>1</v>
      </c>
      <c r="E297" s="4">
        <v>227</v>
      </c>
      <c r="F297" s="4">
        <f>ROUND(Source!AX290,O297)</f>
        <v>0</v>
      </c>
      <c r="G297" s="4" t="s">
        <v>168</v>
      </c>
      <c r="H297" s="4" t="s">
        <v>169</v>
      </c>
      <c r="I297" s="4"/>
      <c r="J297" s="4"/>
      <c r="K297" s="4">
        <v>227</v>
      </c>
      <c r="L297" s="4">
        <v>6</v>
      </c>
      <c r="M297" s="4">
        <v>3</v>
      </c>
      <c r="N297" s="4" t="s">
        <v>3</v>
      </c>
      <c r="O297" s="4">
        <v>2</v>
      </c>
      <c r="P297" s="4"/>
      <c r="Q297" s="4"/>
      <c r="R297" s="4"/>
      <c r="S297" s="4"/>
      <c r="T297" s="4"/>
      <c r="U297" s="4"/>
      <c r="V297" s="4"/>
      <c r="W297" s="4">
        <v>0</v>
      </c>
      <c r="X297" s="4">
        <v>1</v>
      </c>
      <c r="Y297" s="4">
        <v>0</v>
      </c>
      <c r="Z297" s="4"/>
      <c r="AA297" s="4"/>
      <c r="AB297" s="4"/>
    </row>
    <row r="298" spans="1:206" x14ac:dyDescent="0.2">
      <c r="A298" s="4">
        <v>50</v>
      </c>
      <c r="B298" s="4">
        <v>0</v>
      </c>
      <c r="C298" s="4">
        <v>0</v>
      </c>
      <c r="D298" s="4">
        <v>1</v>
      </c>
      <c r="E298" s="4">
        <v>228</v>
      </c>
      <c r="F298" s="4">
        <f>ROUND(Source!AY290,O298)</f>
        <v>0</v>
      </c>
      <c r="G298" s="4" t="s">
        <v>170</v>
      </c>
      <c r="H298" s="4" t="s">
        <v>171</v>
      </c>
      <c r="I298" s="4"/>
      <c r="J298" s="4"/>
      <c r="K298" s="4">
        <v>228</v>
      </c>
      <c r="L298" s="4">
        <v>7</v>
      </c>
      <c r="M298" s="4">
        <v>3</v>
      </c>
      <c r="N298" s="4" t="s">
        <v>3</v>
      </c>
      <c r="O298" s="4">
        <v>2</v>
      </c>
      <c r="P298" s="4"/>
      <c r="Q298" s="4"/>
      <c r="R298" s="4"/>
      <c r="S298" s="4"/>
      <c r="T298" s="4"/>
      <c r="U298" s="4"/>
      <c r="V298" s="4"/>
      <c r="W298" s="4">
        <v>0</v>
      </c>
      <c r="X298" s="4">
        <v>1</v>
      </c>
      <c r="Y298" s="4">
        <v>0</v>
      </c>
      <c r="Z298" s="4"/>
      <c r="AA298" s="4"/>
      <c r="AB298" s="4"/>
    </row>
    <row r="299" spans="1:206" x14ac:dyDescent="0.2">
      <c r="A299" s="4">
        <v>50</v>
      </c>
      <c r="B299" s="4">
        <v>0</v>
      </c>
      <c r="C299" s="4">
        <v>0</v>
      </c>
      <c r="D299" s="4">
        <v>1</v>
      </c>
      <c r="E299" s="4">
        <v>216</v>
      </c>
      <c r="F299" s="4">
        <f>ROUND(Source!AP290,O299)</f>
        <v>0</v>
      </c>
      <c r="G299" s="4" t="s">
        <v>172</v>
      </c>
      <c r="H299" s="4" t="s">
        <v>173</v>
      </c>
      <c r="I299" s="4"/>
      <c r="J299" s="4"/>
      <c r="K299" s="4">
        <v>216</v>
      </c>
      <c r="L299" s="4">
        <v>8</v>
      </c>
      <c r="M299" s="4">
        <v>3</v>
      </c>
      <c r="N299" s="4" t="s">
        <v>3</v>
      </c>
      <c r="O299" s="4">
        <v>2</v>
      </c>
      <c r="P299" s="4"/>
      <c r="Q299" s="4"/>
      <c r="R299" s="4"/>
      <c r="S299" s="4"/>
      <c r="T299" s="4"/>
      <c r="U299" s="4"/>
      <c r="V299" s="4"/>
      <c r="W299" s="4">
        <v>0</v>
      </c>
      <c r="X299" s="4">
        <v>1</v>
      </c>
      <c r="Y299" s="4">
        <v>0</v>
      </c>
      <c r="Z299" s="4"/>
      <c r="AA299" s="4"/>
      <c r="AB299" s="4"/>
    </row>
    <row r="300" spans="1:206" x14ac:dyDescent="0.2">
      <c r="A300" s="4">
        <v>50</v>
      </c>
      <c r="B300" s="4">
        <v>0</v>
      </c>
      <c r="C300" s="4">
        <v>0</v>
      </c>
      <c r="D300" s="4">
        <v>1</v>
      </c>
      <c r="E300" s="4">
        <v>223</v>
      </c>
      <c r="F300" s="4">
        <f>ROUND(Source!AQ290,O300)</f>
        <v>0</v>
      </c>
      <c r="G300" s="4" t="s">
        <v>174</v>
      </c>
      <c r="H300" s="4" t="s">
        <v>175</v>
      </c>
      <c r="I300" s="4"/>
      <c r="J300" s="4"/>
      <c r="K300" s="4">
        <v>223</v>
      </c>
      <c r="L300" s="4">
        <v>9</v>
      </c>
      <c r="M300" s="4">
        <v>3</v>
      </c>
      <c r="N300" s="4" t="s">
        <v>3</v>
      </c>
      <c r="O300" s="4">
        <v>2</v>
      </c>
      <c r="P300" s="4"/>
      <c r="Q300" s="4"/>
      <c r="R300" s="4"/>
      <c r="S300" s="4"/>
      <c r="T300" s="4"/>
      <c r="U300" s="4"/>
      <c r="V300" s="4"/>
      <c r="W300" s="4">
        <v>0</v>
      </c>
      <c r="X300" s="4">
        <v>1</v>
      </c>
      <c r="Y300" s="4">
        <v>0</v>
      </c>
      <c r="Z300" s="4"/>
      <c r="AA300" s="4"/>
      <c r="AB300" s="4"/>
    </row>
    <row r="301" spans="1:206" x14ac:dyDescent="0.2">
      <c r="A301" s="4">
        <v>50</v>
      </c>
      <c r="B301" s="4">
        <v>0</v>
      </c>
      <c r="C301" s="4">
        <v>0</v>
      </c>
      <c r="D301" s="4">
        <v>1</v>
      </c>
      <c r="E301" s="4">
        <v>229</v>
      </c>
      <c r="F301" s="4">
        <f>ROUND(Source!AZ290,O301)</f>
        <v>0</v>
      </c>
      <c r="G301" s="4" t="s">
        <v>176</v>
      </c>
      <c r="H301" s="4" t="s">
        <v>177</v>
      </c>
      <c r="I301" s="4"/>
      <c r="J301" s="4"/>
      <c r="K301" s="4">
        <v>229</v>
      </c>
      <c r="L301" s="4">
        <v>10</v>
      </c>
      <c r="M301" s="4">
        <v>3</v>
      </c>
      <c r="N301" s="4" t="s">
        <v>3</v>
      </c>
      <c r="O301" s="4">
        <v>2</v>
      </c>
      <c r="P301" s="4"/>
      <c r="Q301" s="4"/>
      <c r="R301" s="4"/>
      <c r="S301" s="4"/>
      <c r="T301" s="4"/>
      <c r="U301" s="4"/>
      <c r="V301" s="4"/>
      <c r="W301" s="4">
        <v>0</v>
      </c>
      <c r="X301" s="4">
        <v>1</v>
      </c>
      <c r="Y301" s="4">
        <v>0</v>
      </c>
      <c r="Z301" s="4"/>
      <c r="AA301" s="4"/>
      <c r="AB301" s="4"/>
    </row>
    <row r="302" spans="1:206" x14ac:dyDescent="0.2">
      <c r="A302" s="4">
        <v>50</v>
      </c>
      <c r="B302" s="4">
        <v>0</v>
      </c>
      <c r="C302" s="4">
        <v>0</v>
      </c>
      <c r="D302" s="4">
        <v>1</v>
      </c>
      <c r="E302" s="4">
        <v>203</v>
      </c>
      <c r="F302" s="4">
        <f>ROUND(Source!Q290,O302)</f>
        <v>0</v>
      </c>
      <c r="G302" s="4" t="s">
        <v>178</v>
      </c>
      <c r="H302" s="4" t="s">
        <v>179</v>
      </c>
      <c r="I302" s="4"/>
      <c r="J302" s="4"/>
      <c r="K302" s="4">
        <v>203</v>
      </c>
      <c r="L302" s="4">
        <v>11</v>
      </c>
      <c r="M302" s="4">
        <v>3</v>
      </c>
      <c r="N302" s="4" t="s">
        <v>3</v>
      </c>
      <c r="O302" s="4">
        <v>2</v>
      </c>
      <c r="P302" s="4"/>
      <c r="Q302" s="4"/>
      <c r="R302" s="4"/>
      <c r="S302" s="4"/>
      <c r="T302" s="4"/>
      <c r="U302" s="4"/>
      <c r="V302" s="4"/>
      <c r="W302" s="4">
        <v>0</v>
      </c>
      <c r="X302" s="4">
        <v>1</v>
      </c>
      <c r="Y302" s="4">
        <v>0</v>
      </c>
      <c r="Z302" s="4"/>
      <c r="AA302" s="4"/>
      <c r="AB302" s="4"/>
    </row>
    <row r="303" spans="1:206" x14ac:dyDescent="0.2">
      <c r="A303" s="4">
        <v>50</v>
      </c>
      <c r="B303" s="4">
        <v>0</v>
      </c>
      <c r="C303" s="4">
        <v>0</v>
      </c>
      <c r="D303" s="4">
        <v>1</v>
      </c>
      <c r="E303" s="4">
        <v>231</v>
      </c>
      <c r="F303" s="4">
        <f>ROUND(Source!BB290,O303)</f>
        <v>0</v>
      </c>
      <c r="G303" s="4" t="s">
        <v>180</v>
      </c>
      <c r="H303" s="4" t="s">
        <v>181</v>
      </c>
      <c r="I303" s="4"/>
      <c r="J303" s="4"/>
      <c r="K303" s="4">
        <v>231</v>
      </c>
      <c r="L303" s="4">
        <v>12</v>
      </c>
      <c r="M303" s="4">
        <v>3</v>
      </c>
      <c r="N303" s="4" t="s">
        <v>3</v>
      </c>
      <c r="O303" s="4">
        <v>2</v>
      </c>
      <c r="P303" s="4"/>
      <c r="Q303" s="4"/>
      <c r="R303" s="4"/>
      <c r="S303" s="4"/>
      <c r="T303" s="4"/>
      <c r="U303" s="4"/>
      <c r="V303" s="4"/>
      <c r="W303" s="4">
        <v>0</v>
      </c>
      <c r="X303" s="4">
        <v>1</v>
      </c>
      <c r="Y303" s="4">
        <v>0</v>
      </c>
      <c r="Z303" s="4"/>
      <c r="AA303" s="4"/>
      <c r="AB303" s="4"/>
    </row>
    <row r="304" spans="1:206" x14ac:dyDescent="0.2">
      <c r="A304" s="4">
        <v>50</v>
      </c>
      <c r="B304" s="4">
        <v>0</v>
      </c>
      <c r="C304" s="4">
        <v>0</v>
      </c>
      <c r="D304" s="4">
        <v>1</v>
      </c>
      <c r="E304" s="4">
        <v>204</v>
      </c>
      <c r="F304" s="4">
        <f>ROUND(Source!R290,O304)</f>
        <v>0</v>
      </c>
      <c r="G304" s="4" t="s">
        <v>182</v>
      </c>
      <c r="H304" s="4" t="s">
        <v>183</v>
      </c>
      <c r="I304" s="4"/>
      <c r="J304" s="4"/>
      <c r="K304" s="4">
        <v>204</v>
      </c>
      <c r="L304" s="4">
        <v>13</v>
      </c>
      <c r="M304" s="4">
        <v>3</v>
      </c>
      <c r="N304" s="4" t="s">
        <v>3</v>
      </c>
      <c r="O304" s="4">
        <v>2</v>
      </c>
      <c r="P304" s="4"/>
      <c r="Q304" s="4"/>
      <c r="R304" s="4"/>
      <c r="S304" s="4"/>
      <c r="T304" s="4"/>
      <c r="U304" s="4"/>
      <c r="V304" s="4"/>
      <c r="W304" s="4">
        <v>0</v>
      </c>
      <c r="X304" s="4">
        <v>1</v>
      </c>
      <c r="Y304" s="4">
        <v>0</v>
      </c>
      <c r="Z304" s="4"/>
      <c r="AA304" s="4"/>
      <c r="AB304" s="4"/>
    </row>
    <row r="305" spans="1:206" x14ac:dyDescent="0.2">
      <c r="A305" s="4">
        <v>50</v>
      </c>
      <c r="B305" s="4">
        <v>0</v>
      </c>
      <c r="C305" s="4">
        <v>0</v>
      </c>
      <c r="D305" s="4">
        <v>1</v>
      </c>
      <c r="E305" s="4">
        <v>205</v>
      </c>
      <c r="F305" s="4">
        <f>ROUND(Source!S290,O305)</f>
        <v>5135966.6500000004</v>
      </c>
      <c r="G305" s="4" t="s">
        <v>184</v>
      </c>
      <c r="H305" s="4" t="s">
        <v>185</v>
      </c>
      <c r="I305" s="4"/>
      <c r="J305" s="4"/>
      <c r="K305" s="4">
        <v>205</v>
      </c>
      <c r="L305" s="4">
        <v>14</v>
      </c>
      <c r="M305" s="4">
        <v>3</v>
      </c>
      <c r="N305" s="4" t="s">
        <v>3</v>
      </c>
      <c r="O305" s="4">
        <v>2</v>
      </c>
      <c r="P305" s="4"/>
      <c r="Q305" s="4"/>
      <c r="R305" s="4"/>
      <c r="S305" s="4"/>
      <c r="T305" s="4"/>
      <c r="U305" s="4"/>
      <c r="V305" s="4"/>
      <c r="W305" s="4">
        <v>5135966.6499999994</v>
      </c>
      <c r="X305" s="4">
        <v>1</v>
      </c>
      <c r="Y305" s="4">
        <v>5135966.6499999994</v>
      </c>
      <c r="Z305" s="4"/>
      <c r="AA305" s="4"/>
      <c r="AB305" s="4"/>
    </row>
    <row r="306" spans="1:206" x14ac:dyDescent="0.2">
      <c r="A306" s="4">
        <v>50</v>
      </c>
      <c r="B306" s="4">
        <v>0</v>
      </c>
      <c r="C306" s="4">
        <v>0</v>
      </c>
      <c r="D306" s="4">
        <v>1</v>
      </c>
      <c r="E306" s="4">
        <v>232</v>
      </c>
      <c r="F306" s="4">
        <f>ROUND(Source!BC290,O306)</f>
        <v>0</v>
      </c>
      <c r="G306" s="4" t="s">
        <v>186</v>
      </c>
      <c r="H306" s="4" t="s">
        <v>187</v>
      </c>
      <c r="I306" s="4"/>
      <c r="J306" s="4"/>
      <c r="K306" s="4">
        <v>232</v>
      </c>
      <c r="L306" s="4">
        <v>15</v>
      </c>
      <c r="M306" s="4">
        <v>3</v>
      </c>
      <c r="N306" s="4" t="s">
        <v>3</v>
      </c>
      <c r="O306" s="4">
        <v>2</v>
      </c>
      <c r="P306" s="4"/>
      <c r="Q306" s="4"/>
      <c r="R306" s="4"/>
      <c r="S306" s="4"/>
      <c r="T306" s="4"/>
      <c r="U306" s="4"/>
      <c r="V306" s="4"/>
      <c r="W306" s="4">
        <v>0</v>
      </c>
      <c r="X306" s="4">
        <v>1</v>
      </c>
      <c r="Y306" s="4">
        <v>0</v>
      </c>
      <c r="Z306" s="4"/>
      <c r="AA306" s="4"/>
      <c r="AB306" s="4"/>
    </row>
    <row r="307" spans="1:206" x14ac:dyDescent="0.2">
      <c r="A307" s="4">
        <v>50</v>
      </c>
      <c r="B307" s="4">
        <v>0</v>
      </c>
      <c r="C307" s="4">
        <v>0</v>
      </c>
      <c r="D307" s="4">
        <v>1</v>
      </c>
      <c r="E307" s="4">
        <v>214</v>
      </c>
      <c r="F307" s="4">
        <f>ROUND(Source!AS290,O307)</f>
        <v>0</v>
      </c>
      <c r="G307" s="4" t="s">
        <v>188</v>
      </c>
      <c r="H307" s="4" t="s">
        <v>189</v>
      </c>
      <c r="I307" s="4"/>
      <c r="J307" s="4"/>
      <c r="K307" s="4">
        <v>214</v>
      </c>
      <c r="L307" s="4">
        <v>16</v>
      </c>
      <c r="M307" s="4">
        <v>3</v>
      </c>
      <c r="N307" s="4" t="s">
        <v>3</v>
      </c>
      <c r="O307" s="4">
        <v>2</v>
      </c>
      <c r="P307" s="4"/>
      <c r="Q307" s="4"/>
      <c r="R307" s="4"/>
      <c r="S307" s="4"/>
      <c r="T307" s="4"/>
      <c r="U307" s="4"/>
      <c r="V307" s="4"/>
      <c r="W307" s="4">
        <v>0</v>
      </c>
      <c r="X307" s="4">
        <v>1</v>
      </c>
      <c r="Y307" s="4">
        <v>0</v>
      </c>
      <c r="Z307" s="4"/>
      <c r="AA307" s="4"/>
      <c r="AB307" s="4"/>
    </row>
    <row r="308" spans="1:206" x14ac:dyDescent="0.2">
      <c r="A308" s="4">
        <v>50</v>
      </c>
      <c r="B308" s="4">
        <v>0</v>
      </c>
      <c r="C308" s="4">
        <v>0</v>
      </c>
      <c r="D308" s="4">
        <v>1</v>
      </c>
      <c r="E308" s="4">
        <v>215</v>
      </c>
      <c r="F308" s="4">
        <f>ROUND(Source!AT290,O308)</f>
        <v>0</v>
      </c>
      <c r="G308" s="4" t="s">
        <v>190</v>
      </c>
      <c r="H308" s="4" t="s">
        <v>191</v>
      </c>
      <c r="I308" s="4"/>
      <c r="J308" s="4"/>
      <c r="K308" s="4">
        <v>215</v>
      </c>
      <c r="L308" s="4">
        <v>17</v>
      </c>
      <c r="M308" s="4">
        <v>3</v>
      </c>
      <c r="N308" s="4" t="s">
        <v>3</v>
      </c>
      <c r="O308" s="4">
        <v>2</v>
      </c>
      <c r="P308" s="4"/>
      <c r="Q308" s="4"/>
      <c r="R308" s="4"/>
      <c r="S308" s="4"/>
      <c r="T308" s="4"/>
      <c r="U308" s="4"/>
      <c r="V308" s="4"/>
      <c r="W308" s="4">
        <v>0</v>
      </c>
      <c r="X308" s="4">
        <v>1</v>
      </c>
      <c r="Y308" s="4">
        <v>0</v>
      </c>
      <c r="Z308" s="4"/>
      <c r="AA308" s="4"/>
      <c r="AB308" s="4"/>
    </row>
    <row r="309" spans="1:206" x14ac:dyDescent="0.2">
      <c r="A309" s="4">
        <v>50</v>
      </c>
      <c r="B309" s="4">
        <v>0</v>
      </c>
      <c r="C309" s="4">
        <v>0</v>
      </c>
      <c r="D309" s="4">
        <v>1</v>
      </c>
      <c r="E309" s="4">
        <v>217</v>
      </c>
      <c r="F309" s="4">
        <f>ROUND(Source!AU290,O309)</f>
        <v>10785529.98</v>
      </c>
      <c r="G309" s="4" t="s">
        <v>192</v>
      </c>
      <c r="H309" s="4" t="s">
        <v>193</v>
      </c>
      <c r="I309" s="4"/>
      <c r="J309" s="4"/>
      <c r="K309" s="4">
        <v>217</v>
      </c>
      <c r="L309" s="4">
        <v>18</v>
      </c>
      <c r="M309" s="4">
        <v>3</v>
      </c>
      <c r="N309" s="4" t="s">
        <v>3</v>
      </c>
      <c r="O309" s="4">
        <v>2</v>
      </c>
      <c r="P309" s="4"/>
      <c r="Q309" s="4"/>
      <c r="R309" s="4"/>
      <c r="S309" s="4"/>
      <c r="T309" s="4"/>
      <c r="U309" s="4"/>
      <c r="V309" s="4"/>
      <c r="W309" s="4">
        <v>10785529.98</v>
      </c>
      <c r="X309" s="4">
        <v>1</v>
      </c>
      <c r="Y309" s="4">
        <v>10785529.98</v>
      </c>
      <c r="Z309" s="4"/>
      <c r="AA309" s="4"/>
      <c r="AB309" s="4"/>
    </row>
    <row r="310" spans="1:206" x14ac:dyDescent="0.2">
      <c r="A310" s="4">
        <v>50</v>
      </c>
      <c r="B310" s="4">
        <v>0</v>
      </c>
      <c r="C310" s="4">
        <v>0</v>
      </c>
      <c r="D310" s="4">
        <v>1</v>
      </c>
      <c r="E310" s="4">
        <v>230</v>
      </c>
      <c r="F310" s="4">
        <f>ROUND(Source!BA290,O310)</f>
        <v>0</v>
      </c>
      <c r="G310" s="4" t="s">
        <v>194</v>
      </c>
      <c r="H310" s="4" t="s">
        <v>195</v>
      </c>
      <c r="I310" s="4"/>
      <c r="J310" s="4"/>
      <c r="K310" s="4">
        <v>230</v>
      </c>
      <c r="L310" s="4">
        <v>19</v>
      </c>
      <c r="M310" s="4">
        <v>3</v>
      </c>
      <c r="N310" s="4" t="s">
        <v>3</v>
      </c>
      <c r="O310" s="4">
        <v>2</v>
      </c>
      <c r="P310" s="4"/>
      <c r="Q310" s="4"/>
      <c r="R310" s="4"/>
      <c r="S310" s="4"/>
      <c r="T310" s="4"/>
      <c r="U310" s="4"/>
      <c r="V310" s="4"/>
      <c r="W310" s="4">
        <v>0</v>
      </c>
      <c r="X310" s="4">
        <v>1</v>
      </c>
      <c r="Y310" s="4">
        <v>0</v>
      </c>
      <c r="Z310" s="4"/>
      <c r="AA310" s="4"/>
      <c r="AB310" s="4"/>
    </row>
    <row r="311" spans="1:206" x14ac:dyDescent="0.2">
      <c r="A311" s="4">
        <v>50</v>
      </c>
      <c r="B311" s="4">
        <v>0</v>
      </c>
      <c r="C311" s="4">
        <v>0</v>
      </c>
      <c r="D311" s="4">
        <v>1</v>
      </c>
      <c r="E311" s="4">
        <v>206</v>
      </c>
      <c r="F311" s="4">
        <f>ROUND(Source!T290,O311)</f>
        <v>0</v>
      </c>
      <c r="G311" s="4" t="s">
        <v>196</v>
      </c>
      <c r="H311" s="4" t="s">
        <v>197</v>
      </c>
      <c r="I311" s="4"/>
      <c r="J311" s="4"/>
      <c r="K311" s="4">
        <v>206</v>
      </c>
      <c r="L311" s="4">
        <v>20</v>
      </c>
      <c r="M311" s="4">
        <v>3</v>
      </c>
      <c r="N311" s="4" t="s">
        <v>3</v>
      </c>
      <c r="O311" s="4">
        <v>2</v>
      </c>
      <c r="P311" s="4"/>
      <c r="Q311" s="4"/>
      <c r="R311" s="4"/>
      <c r="S311" s="4"/>
      <c r="T311" s="4"/>
      <c r="U311" s="4"/>
      <c r="V311" s="4"/>
      <c r="W311" s="4">
        <v>0</v>
      </c>
      <c r="X311" s="4">
        <v>1</v>
      </c>
      <c r="Y311" s="4">
        <v>0</v>
      </c>
      <c r="Z311" s="4"/>
      <c r="AA311" s="4"/>
      <c r="AB311" s="4"/>
    </row>
    <row r="312" spans="1:206" x14ac:dyDescent="0.2">
      <c r="A312" s="4">
        <v>50</v>
      </c>
      <c r="B312" s="4">
        <v>0</v>
      </c>
      <c r="C312" s="4">
        <v>0</v>
      </c>
      <c r="D312" s="4">
        <v>1</v>
      </c>
      <c r="E312" s="4">
        <v>207</v>
      </c>
      <c r="F312" s="4">
        <f>ROUND(Source!U290,O312)</f>
        <v>7920.3924800000004</v>
      </c>
      <c r="G312" s="4" t="s">
        <v>198</v>
      </c>
      <c r="H312" s="4" t="s">
        <v>199</v>
      </c>
      <c r="I312" s="4"/>
      <c r="J312" s="4"/>
      <c r="K312" s="4">
        <v>207</v>
      </c>
      <c r="L312" s="4">
        <v>21</v>
      </c>
      <c r="M312" s="4">
        <v>3</v>
      </c>
      <c r="N312" s="4" t="s">
        <v>3</v>
      </c>
      <c r="O312" s="4">
        <v>7</v>
      </c>
      <c r="P312" s="4"/>
      <c r="Q312" s="4"/>
      <c r="R312" s="4"/>
      <c r="S312" s="4"/>
      <c r="T312" s="4"/>
      <c r="U312" s="4"/>
      <c r="V312" s="4"/>
      <c r="W312" s="4">
        <v>7920.3924800000004</v>
      </c>
      <c r="X312" s="4">
        <v>1</v>
      </c>
      <c r="Y312" s="4">
        <v>7920.3924800000004</v>
      </c>
      <c r="Z312" s="4"/>
      <c r="AA312" s="4"/>
      <c r="AB312" s="4"/>
    </row>
    <row r="313" spans="1:206" x14ac:dyDescent="0.2">
      <c r="A313" s="4">
        <v>50</v>
      </c>
      <c r="B313" s="4">
        <v>0</v>
      </c>
      <c r="C313" s="4">
        <v>0</v>
      </c>
      <c r="D313" s="4">
        <v>1</v>
      </c>
      <c r="E313" s="4">
        <v>208</v>
      </c>
      <c r="F313" s="4">
        <f>ROUND(Source!V290,O313)</f>
        <v>0</v>
      </c>
      <c r="G313" s="4" t="s">
        <v>200</v>
      </c>
      <c r="H313" s="4" t="s">
        <v>201</v>
      </c>
      <c r="I313" s="4"/>
      <c r="J313" s="4"/>
      <c r="K313" s="4">
        <v>208</v>
      </c>
      <c r="L313" s="4">
        <v>22</v>
      </c>
      <c r="M313" s="4">
        <v>3</v>
      </c>
      <c r="N313" s="4" t="s">
        <v>3</v>
      </c>
      <c r="O313" s="4">
        <v>7</v>
      </c>
      <c r="P313" s="4"/>
      <c r="Q313" s="4"/>
      <c r="R313" s="4"/>
      <c r="S313" s="4"/>
      <c r="T313" s="4"/>
      <c r="U313" s="4"/>
      <c r="V313" s="4"/>
      <c r="W313" s="4">
        <v>0</v>
      </c>
      <c r="X313" s="4">
        <v>1</v>
      </c>
      <c r="Y313" s="4">
        <v>0</v>
      </c>
      <c r="Z313" s="4"/>
      <c r="AA313" s="4"/>
      <c r="AB313" s="4"/>
    </row>
    <row r="314" spans="1:206" x14ac:dyDescent="0.2">
      <c r="A314" s="4">
        <v>50</v>
      </c>
      <c r="B314" s="4">
        <v>0</v>
      </c>
      <c r="C314" s="4">
        <v>0</v>
      </c>
      <c r="D314" s="4">
        <v>1</v>
      </c>
      <c r="E314" s="4">
        <v>209</v>
      </c>
      <c r="F314" s="4">
        <f>ROUND(Source!W290,O314)</f>
        <v>0</v>
      </c>
      <c r="G314" s="4" t="s">
        <v>202</v>
      </c>
      <c r="H314" s="4" t="s">
        <v>203</v>
      </c>
      <c r="I314" s="4"/>
      <c r="J314" s="4"/>
      <c r="K314" s="4">
        <v>209</v>
      </c>
      <c r="L314" s="4">
        <v>23</v>
      </c>
      <c r="M314" s="4">
        <v>3</v>
      </c>
      <c r="N314" s="4" t="s">
        <v>3</v>
      </c>
      <c r="O314" s="4">
        <v>2</v>
      </c>
      <c r="P314" s="4"/>
      <c r="Q314" s="4"/>
      <c r="R314" s="4"/>
      <c r="S314" s="4"/>
      <c r="T314" s="4"/>
      <c r="U314" s="4"/>
      <c r="V314" s="4"/>
      <c r="W314" s="4">
        <v>0</v>
      </c>
      <c r="X314" s="4">
        <v>1</v>
      </c>
      <c r="Y314" s="4">
        <v>0</v>
      </c>
      <c r="Z314" s="4"/>
      <c r="AA314" s="4"/>
      <c r="AB314" s="4"/>
    </row>
    <row r="315" spans="1:206" x14ac:dyDescent="0.2">
      <c r="A315" s="4">
        <v>50</v>
      </c>
      <c r="B315" s="4">
        <v>0</v>
      </c>
      <c r="C315" s="4">
        <v>0</v>
      </c>
      <c r="D315" s="4">
        <v>1</v>
      </c>
      <c r="E315" s="4">
        <v>233</v>
      </c>
      <c r="F315" s="4">
        <f>ROUND(Source!BD290,O315)</f>
        <v>0</v>
      </c>
      <c r="G315" s="4" t="s">
        <v>204</v>
      </c>
      <c r="H315" s="4" t="s">
        <v>205</v>
      </c>
      <c r="I315" s="4"/>
      <c r="J315" s="4"/>
      <c r="K315" s="4">
        <v>233</v>
      </c>
      <c r="L315" s="4">
        <v>24</v>
      </c>
      <c r="M315" s="4">
        <v>3</v>
      </c>
      <c r="N315" s="4" t="s">
        <v>3</v>
      </c>
      <c r="O315" s="4">
        <v>2</v>
      </c>
      <c r="P315" s="4"/>
      <c r="Q315" s="4"/>
      <c r="R315" s="4"/>
      <c r="S315" s="4"/>
      <c r="T315" s="4"/>
      <c r="U315" s="4"/>
      <c r="V315" s="4"/>
      <c r="W315" s="4">
        <v>0</v>
      </c>
      <c r="X315" s="4">
        <v>1</v>
      </c>
      <c r="Y315" s="4">
        <v>0</v>
      </c>
      <c r="Z315" s="4"/>
      <c r="AA315" s="4"/>
      <c r="AB315" s="4"/>
    </row>
    <row r="316" spans="1:206" x14ac:dyDescent="0.2">
      <c r="A316" s="4">
        <v>50</v>
      </c>
      <c r="B316" s="4">
        <v>0</v>
      </c>
      <c r="C316" s="4">
        <v>0</v>
      </c>
      <c r="D316" s="4">
        <v>1</v>
      </c>
      <c r="E316" s="4">
        <v>210</v>
      </c>
      <c r="F316" s="4">
        <f>ROUND(Source!X290,O316)</f>
        <v>3800615.33</v>
      </c>
      <c r="G316" s="4" t="s">
        <v>206</v>
      </c>
      <c r="H316" s="4" t="s">
        <v>207</v>
      </c>
      <c r="I316" s="4"/>
      <c r="J316" s="4"/>
      <c r="K316" s="4">
        <v>210</v>
      </c>
      <c r="L316" s="4">
        <v>25</v>
      </c>
      <c r="M316" s="4">
        <v>3</v>
      </c>
      <c r="N316" s="4" t="s">
        <v>3</v>
      </c>
      <c r="O316" s="4">
        <v>2</v>
      </c>
      <c r="P316" s="4"/>
      <c r="Q316" s="4"/>
      <c r="R316" s="4"/>
      <c r="S316" s="4"/>
      <c r="T316" s="4"/>
      <c r="U316" s="4"/>
      <c r="V316" s="4"/>
      <c r="W316" s="4">
        <v>3800615.33</v>
      </c>
      <c r="X316" s="4">
        <v>1</v>
      </c>
      <c r="Y316" s="4">
        <v>3800615.33</v>
      </c>
      <c r="Z316" s="4"/>
      <c r="AA316" s="4"/>
      <c r="AB316" s="4"/>
    </row>
    <row r="317" spans="1:206" x14ac:dyDescent="0.2">
      <c r="A317" s="4">
        <v>50</v>
      </c>
      <c r="B317" s="4">
        <v>0</v>
      </c>
      <c r="C317" s="4">
        <v>0</v>
      </c>
      <c r="D317" s="4">
        <v>1</v>
      </c>
      <c r="E317" s="4">
        <v>211</v>
      </c>
      <c r="F317" s="4">
        <f>ROUND(Source!Y290,O317)</f>
        <v>1848948</v>
      </c>
      <c r="G317" s="4" t="s">
        <v>208</v>
      </c>
      <c r="H317" s="4" t="s">
        <v>209</v>
      </c>
      <c r="I317" s="4"/>
      <c r="J317" s="4"/>
      <c r="K317" s="4">
        <v>211</v>
      </c>
      <c r="L317" s="4">
        <v>26</v>
      </c>
      <c r="M317" s="4">
        <v>3</v>
      </c>
      <c r="N317" s="4" t="s">
        <v>3</v>
      </c>
      <c r="O317" s="4">
        <v>2</v>
      </c>
      <c r="P317" s="4"/>
      <c r="Q317" s="4"/>
      <c r="R317" s="4"/>
      <c r="S317" s="4"/>
      <c r="T317" s="4"/>
      <c r="U317" s="4"/>
      <c r="V317" s="4"/>
      <c r="W317" s="4">
        <v>1848948</v>
      </c>
      <c r="X317" s="4">
        <v>1</v>
      </c>
      <c r="Y317" s="4">
        <v>1848948</v>
      </c>
      <c r="Z317" s="4"/>
      <c r="AA317" s="4"/>
      <c r="AB317" s="4"/>
    </row>
    <row r="318" spans="1:206" x14ac:dyDescent="0.2">
      <c r="A318" s="4">
        <v>50</v>
      </c>
      <c r="B318" s="4">
        <v>0</v>
      </c>
      <c r="C318" s="4">
        <v>0</v>
      </c>
      <c r="D318" s="4">
        <v>1</v>
      </c>
      <c r="E318" s="4">
        <v>224</v>
      </c>
      <c r="F318" s="4">
        <f>ROUND(Source!AR290,O318)</f>
        <v>10785529.98</v>
      </c>
      <c r="G318" s="4" t="s">
        <v>210</v>
      </c>
      <c r="H318" s="4" t="s">
        <v>211</v>
      </c>
      <c r="I318" s="4"/>
      <c r="J318" s="4"/>
      <c r="K318" s="4">
        <v>224</v>
      </c>
      <c r="L318" s="4">
        <v>27</v>
      </c>
      <c r="M318" s="4">
        <v>3</v>
      </c>
      <c r="N318" s="4" t="s">
        <v>3</v>
      </c>
      <c r="O318" s="4">
        <v>2</v>
      </c>
      <c r="P318" s="4"/>
      <c r="Q318" s="4"/>
      <c r="R318" s="4"/>
      <c r="S318" s="4"/>
      <c r="T318" s="4"/>
      <c r="U318" s="4"/>
      <c r="V318" s="4"/>
      <c r="W318" s="4">
        <v>10785529.98</v>
      </c>
      <c r="X318" s="4">
        <v>1</v>
      </c>
      <c r="Y318" s="4">
        <v>10785529.98</v>
      </c>
      <c r="Z318" s="4"/>
      <c r="AA318" s="4"/>
      <c r="AB318" s="4"/>
    </row>
    <row r="320" spans="1:206" x14ac:dyDescent="0.2">
      <c r="A320" s="2">
        <v>51</v>
      </c>
      <c r="B320" s="2">
        <f>B12</f>
        <v>381</v>
      </c>
      <c r="C320" s="2">
        <f>A12</f>
        <v>1</v>
      </c>
      <c r="D320" s="2">
        <f>ROW(A12)</f>
        <v>12</v>
      </c>
      <c r="E320" s="2"/>
      <c r="F320" s="2" t="str">
        <f>IF(F12&lt;&gt;"",F12,"")</f>
        <v>Новый объект</v>
      </c>
      <c r="G320" s="2" t="str">
        <f>IF(G12&lt;&gt;"",G12,"")</f>
        <v>ТП РП №50 (6кВ) корп. 161.ЭП ПНР</v>
      </c>
      <c r="H320" s="2">
        <v>0</v>
      </c>
      <c r="I320" s="2"/>
      <c r="J320" s="2"/>
      <c r="K320" s="2"/>
      <c r="L320" s="2"/>
      <c r="M320" s="2"/>
      <c r="N320" s="2"/>
      <c r="O320" s="2">
        <f t="shared" ref="O320:T320" si="156">ROUND(O290,2)</f>
        <v>5135966.6500000004</v>
      </c>
      <c r="P320" s="2">
        <f t="shared" si="156"/>
        <v>0</v>
      </c>
      <c r="Q320" s="2">
        <f t="shared" si="156"/>
        <v>0</v>
      </c>
      <c r="R320" s="2">
        <f t="shared" si="156"/>
        <v>0</v>
      </c>
      <c r="S320" s="2">
        <f t="shared" si="156"/>
        <v>5135966.6500000004</v>
      </c>
      <c r="T320" s="2">
        <f t="shared" si="156"/>
        <v>0</v>
      </c>
      <c r="U320" s="2">
        <f>U290</f>
        <v>7920.3924800000013</v>
      </c>
      <c r="V320" s="2">
        <f>V290</f>
        <v>0</v>
      </c>
      <c r="W320" s="2">
        <f>ROUND(W290,2)</f>
        <v>0</v>
      </c>
      <c r="X320" s="2">
        <f>ROUND(X290,2)</f>
        <v>3800615.33</v>
      </c>
      <c r="Y320" s="2">
        <f>ROUND(Y290,2)</f>
        <v>1848948</v>
      </c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>
        <f t="shared" ref="AO320:BD320" si="157">ROUND(AO290,2)</f>
        <v>0</v>
      </c>
      <c r="AP320" s="2">
        <f t="shared" si="157"/>
        <v>0</v>
      </c>
      <c r="AQ320" s="2">
        <f t="shared" si="157"/>
        <v>0</v>
      </c>
      <c r="AR320" s="2">
        <f t="shared" si="157"/>
        <v>10785529.98</v>
      </c>
      <c r="AS320" s="2">
        <f t="shared" si="157"/>
        <v>0</v>
      </c>
      <c r="AT320" s="2">
        <f t="shared" si="157"/>
        <v>0</v>
      </c>
      <c r="AU320" s="2">
        <f t="shared" si="157"/>
        <v>10785529.98</v>
      </c>
      <c r="AV320" s="2">
        <f t="shared" si="157"/>
        <v>0</v>
      </c>
      <c r="AW320" s="2">
        <f t="shared" si="157"/>
        <v>0</v>
      </c>
      <c r="AX320" s="2">
        <f t="shared" si="157"/>
        <v>0</v>
      </c>
      <c r="AY320" s="2">
        <f t="shared" si="157"/>
        <v>0</v>
      </c>
      <c r="AZ320" s="2">
        <f t="shared" si="157"/>
        <v>0</v>
      </c>
      <c r="BA320" s="2">
        <f t="shared" si="157"/>
        <v>0</v>
      </c>
      <c r="BB320" s="2">
        <f t="shared" si="157"/>
        <v>0</v>
      </c>
      <c r="BC320" s="2">
        <f t="shared" si="157"/>
        <v>0</v>
      </c>
      <c r="BD320" s="2">
        <f t="shared" si="157"/>
        <v>0</v>
      </c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  <c r="CZ320" s="2"/>
      <c r="DA320" s="2"/>
      <c r="DB320" s="2"/>
      <c r="DC320" s="2"/>
      <c r="DD320" s="2"/>
      <c r="DE320" s="2"/>
      <c r="DF320" s="2"/>
      <c r="DG320" s="3"/>
      <c r="DH320" s="3"/>
      <c r="DI320" s="3"/>
      <c r="DJ320" s="3"/>
      <c r="DK320" s="3"/>
      <c r="DL320" s="3"/>
      <c r="DM320" s="3"/>
      <c r="DN320" s="3"/>
      <c r="DO320" s="3"/>
      <c r="DP320" s="3"/>
      <c r="DQ320" s="3"/>
      <c r="DR320" s="3"/>
      <c r="DS320" s="3"/>
      <c r="DT320" s="3"/>
      <c r="DU320" s="3"/>
      <c r="DV320" s="3"/>
      <c r="DW320" s="3"/>
      <c r="DX320" s="3"/>
      <c r="DY320" s="3"/>
      <c r="DZ320" s="3"/>
      <c r="EA320" s="3"/>
      <c r="EB320" s="3"/>
      <c r="EC320" s="3"/>
      <c r="ED320" s="3"/>
      <c r="EE320" s="3"/>
      <c r="EF320" s="3"/>
      <c r="EG320" s="3"/>
      <c r="EH320" s="3"/>
      <c r="EI320" s="3"/>
      <c r="EJ320" s="3"/>
      <c r="EK320" s="3"/>
      <c r="EL320" s="3"/>
      <c r="EM320" s="3"/>
      <c r="EN320" s="3"/>
      <c r="EO320" s="3"/>
      <c r="EP320" s="3"/>
      <c r="EQ320" s="3"/>
      <c r="ER320" s="3"/>
      <c r="ES320" s="3"/>
      <c r="ET320" s="3"/>
      <c r="EU320" s="3"/>
      <c r="EV320" s="3"/>
      <c r="EW320" s="3"/>
      <c r="EX320" s="3"/>
      <c r="EY320" s="3"/>
      <c r="EZ320" s="3"/>
      <c r="FA320" s="3"/>
      <c r="FB320" s="3"/>
      <c r="FC320" s="3"/>
      <c r="FD320" s="3"/>
      <c r="FE320" s="3"/>
      <c r="FF320" s="3"/>
      <c r="FG320" s="3"/>
      <c r="FH320" s="3"/>
      <c r="FI320" s="3"/>
      <c r="FJ320" s="3"/>
      <c r="FK320" s="3"/>
      <c r="FL320" s="3"/>
      <c r="FM320" s="3"/>
      <c r="FN320" s="3"/>
      <c r="FO320" s="3"/>
      <c r="FP320" s="3"/>
      <c r="FQ320" s="3"/>
      <c r="FR320" s="3"/>
      <c r="FS320" s="3"/>
      <c r="FT320" s="3"/>
      <c r="FU320" s="3"/>
      <c r="FV320" s="3"/>
      <c r="FW320" s="3"/>
      <c r="FX320" s="3"/>
      <c r="FY320" s="3"/>
      <c r="FZ320" s="3"/>
      <c r="GA320" s="3"/>
      <c r="GB320" s="3"/>
      <c r="GC320" s="3"/>
      <c r="GD320" s="3"/>
      <c r="GE320" s="3"/>
      <c r="GF320" s="3"/>
      <c r="GG320" s="3"/>
      <c r="GH320" s="3"/>
      <c r="GI320" s="3"/>
      <c r="GJ320" s="3"/>
      <c r="GK320" s="3"/>
      <c r="GL320" s="3"/>
      <c r="GM320" s="3"/>
      <c r="GN320" s="3"/>
      <c r="GO320" s="3"/>
      <c r="GP320" s="3"/>
      <c r="GQ320" s="3"/>
      <c r="GR320" s="3"/>
      <c r="GS320" s="3"/>
      <c r="GT320" s="3"/>
      <c r="GU320" s="3"/>
      <c r="GV320" s="3"/>
      <c r="GW320" s="3"/>
      <c r="GX320" s="3">
        <v>0</v>
      </c>
    </row>
    <row r="322" spans="1:28" x14ac:dyDescent="0.2">
      <c r="A322" s="4">
        <v>50</v>
      </c>
      <c r="B322" s="4">
        <v>0</v>
      </c>
      <c r="C322" s="4">
        <v>0</v>
      </c>
      <c r="D322" s="4">
        <v>1</v>
      </c>
      <c r="E322" s="4">
        <v>201</v>
      </c>
      <c r="F322" s="4">
        <f>ROUND(Source!O320,O322)</f>
        <v>5135966.6500000004</v>
      </c>
      <c r="G322" s="4" t="s">
        <v>158</v>
      </c>
      <c r="H322" s="4" t="s">
        <v>159</v>
      </c>
      <c r="I322" s="4"/>
      <c r="J322" s="4"/>
      <c r="K322" s="4">
        <v>201</v>
      </c>
      <c r="L322" s="4">
        <v>1</v>
      </c>
      <c r="M322" s="4">
        <v>3</v>
      </c>
      <c r="N322" s="4" t="s">
        <v>3</v>
      </c>
      <c r="O322" s="4">
        <v>2</v>
      </c>
      <c r="P322" s="4"/>
      <c r="Q322" s="4"/>
      <c r="R322" s="4"/>
      <c r="S322" s="4"/>
      <c r="T322" s="4"/>
      <c r="U322" s="4"/>
      <c r="V322" s="4"/>
      <c r="W322" s="4">
        <v>5135966.6500000004</v>
      </c>
      <c r="X322" s="4">
        <v>1</v>
      </c>
      <c r="Y322" s="4">
        <v>5135966.6500000004</v>
      </c>
      <c r="Z322" s="4"/>
      <c r="AA322" s="4"/>
      <c r="AB322" s="4"/>
    </row>
    <row r="323" spans="1:28" x14ac:dyDescent="0.2">
      <c r="A323" s="4">
        <v>50</v>
      </c>
      <c r="B323" s="4">
        <v>0</v>
      </c>
      <c r="C323" s="4">
        <v>0</v>
      </c>
      <c r="D323" s="4">
        <v>1</v>
      </c>
      <c r="E323" s="4">
        <v>202</v>
      </c>
      <c r="F323" s="4">
        <f>ROUND(Source!P320,O323)</f>
        <v>0</v>
      </c>
      <c r="G323" s="4" t="s">
        <v>160</v>
      </c>
      <c r="H323" s="4" t="s">
        <v>161</v>
      </c>
      <c r="I323" s="4"/>
      <c r="J323" s="4"/>
      <c r="K323" s="4">
        <v>202</v>
      </c>
      <c r="L323" s="4">
        <v>2</v>
      </c>
      <c r="M323" s="4">
        <v>3</v>
      </c>
      <c r="N323" s="4" t="s">
        <v>3</v>
      </c>
      <c r="O323" s="4">
        <v>2</v>
      </c>
      <c r="P323" s="4"/>
      <c r="Q323" s="4"/>
      <c r="R323" s="4"/>
      <c r="S323" s="4"/>
      <c r="T323" s="4"/>
      <c r="U323" s="4"/>
      <c r="V323" s="4"/>
      <c r="W323" s="4">
        <v>0</v>
      </c>
      <c r="X323" s="4">
        <v>1</v>
      </c>
      <c r="Y323" s="4">
        <v>0</v>
      </c>
      <c r="Z323" s="4"/>
      <c r="AA323" s="4"/>
      <c r="AB323" s="4"/>
    </row>
    <row r="324" spans="1:28" x14ac:dyDescent="0.2">
      <c r="A324" s="4">
        <v>50</v>
      </c>
      <c r="B324" s="4">
        <v>0</v>
      </c>
      <c r="C324" s="4">
        <v>0</v>
      </c>
      <c r="D324" s="4">
        <v>1</v>
      </c>
      <c r="E324" s="4">
        <v>222</v>
      </c>
      <c r="F324" s="4">
        <f>ROUND(Source!AO320,O324)</f>
        <v>0</v>
      </c>
      <c r="G324" s="4" t="s">
        <v>162</v>
      </c>
      <c r="H324" s="4" t="s">
        <v>163</v>
      </c>
      <c r="I324" s="4"/>
      <c r="J324" s="4"/>
      <c r="K324" s="4">
        <v>222</v>
      </c>
      <c r="L324" s="4">
        <v>3</v>
      </c>
      <c r="M324" s="4">
        <v>3</v>
      </c>
      <c r="N324" s="4" t="s">
        <v>3</v>
      </c>
      <c r="O324" s="4">
        <v>2</v>
      </c>
      <c r="P324" s="4"/>
      <c r="Q324" s="4"/>
      <c r="R324" s="4"/>
      <c r="S324" s="4"/>
      <c r="T324" s="4"/>
      <c r="U324" s="4"/>
      <c r="V324" s="4"/>
      <c r="W324" s="4">
        <v>0</v>
      </c>
      <c r="X324" s="4">
        <v>1</v>
      </c>
      <c r="Y324" s="4">
        <v>0</v>
      </c>
      <c r="Z324" s="4"/>
      <c r="AA324" s="4"/>
      <c r="AB324" s="4"/>
    </row>
    <row r="325" spans="1:28" x14ac:dyDescent="0.2">
      <c r="A325" s="4">
        <v>50</v>
      </c>
      <c r="B325" s="4">
        <v>0</v>
      </c>
      <c r="C325" s="4">
        <v>0</v>
      </c>
      <c r="D325" s="4">
        <v>1</v>
      </c>
      <c r="E325" s="4">
        <v>225</v>
      </c>
      <c r="F325" s="4">
        <f>ROUND(Source!AV320,O325)</f>
        <v>0</v>
      </c>
      <c r="G325" s="4" t="s">
        <v>164</v>
      </c>
      <c r="H325" s="4" t="s">
        <v>165</v>
      </c>
      <c r="I325" s="4"/>
      <c r="J325" s="4"/>
      <c r="K325" s="4">
        <v>225</v>
      </c>
      <c r="L325" s="4">
        <v>4</v>
      </c>
      <c r="M325" s="4">
        <v>3</v>
      </c>
      <c r="N325" s="4" t="s">
        <v>3</v>
      </c>
      <c r="O325" s="4">
        <v>2</v>
      </c>
      <c r="P325" s="4"/>
      <c r="Q325" s="4"/>
      <c r="R325" s="4"/>
      <c r="S325" s="4"/>
      <c r="T325" s="4"/>
      <c r="U325" s="4"/>
      <c r="V325" s="4"/>
      <c r="W325" s="4">
        <v>0</v>
      </c>
      <c r="X325" s="4">
        <v>1</v>
      </c>
      <c r="Y325" s="4">
        <v>0</v>
      </c>
      <c r="Z325" s="4"/>
      <c r="AA325" s="4"/>
      <c r="AB325" s="4"/>
    </row>
    <row r="326" spans="1:28" x14ac:dyDescent="0.2">
      <c r="A326" s="4">
        <v>50</v>
      </c>
      <c r="B326" s="4">
        <v>0</v>
      </c>
      <c r="C326" s="4">
        <v>0</v>
      </c>
      <c r="D326" s="4">
        <v>1</v>
      </c>
      <c r="E326" s="4">
        <v>226</v>
      </c>
      <c r="F326" s="4">
        <f>ROUND(Source!AW320,O326)</f>
        <v>0</v>
      </c>
      <c r="G326" s="4" t="s">
        <v>166</v>
      </c>
      <c r="H326" s="4" t="s">
        <v>167</v>
      </c>
      <c r="I326" s="4"/>
      <c r="J326" s="4"/>
      <c r="K326" s="4">
        <v>226</v>
      </c>
      <c r="L326" s="4">
        <v>5</v>
      </c>
      <c r="M326" s="4">
        <v>3</v>
      </c>
      <c r="N326" s="4" t="s">
        <v>3</v>
      </c>
      <c r="O326" s="4">
        <v>2</v>
      </c>
      <c r="P326" s="4"/>
      <c r="Q326" s="4"/>
      <c r="R326" s="4"/>
      <c r="S326" s="4"/>
      <c r="T326" s="4"/>
      <c r="U326" s="4"/>
      <c r="V326" s="4"/>
      <c r="W326" s="4">
        <v>0</v>
      </c>
      <c r="X326" s="4">
        <v>1</v>
      </c>
      <c r="Y326" s="4">
        <v>0</v>
      </c>
      <c r="Z326" s="4"/>
      <c r="AA326" s="4"/>
      <c r="AB326" s="4"/>
    </row>
    <row r="327" spans="1:28" x14ac:dyDescent="0.2">
      <c r="A327" s="4">
        <v>50</v>
      </c>
      <c r="B327" s="4">
        <v>0</v>
      </c>
      <c r="C327" s="4">
        <v>0</v>
      </c>
      <c r="D327" s="4">
        <v>1</v>
      </c>
      <c r="E327" s="4">
        <v>227</v>
      </c>
      <c r="F327" s="4">
        <f>ROUND(Source!AX320,O327)</f>
        <v>0</v>
      </c>
      <c r="G327" s="4" t="s">
        <v>168</v>
      </c>
      <c r="H327" s="4" t="s">
        <v>169</v>
      </c>
      <c r="I327" s="4"/>
      <c r="J327" s="4"/>
      <c r="K327" s="4">
        <v>227</v>
      </c>
      <c r="L327" s="4">
        <v>6</v>
      </c>
      <c r="M327" s="4">
        <v>3</v>
      </c>
      <c r="N327" s="4" t="s">
        <v>3</v>
      </c>
      <c r="O327" s="4">
        <v>2</v>
      </c>
      <c r="P327" s="4"/>
      <c r="Q327" s="4"/>
      <c r="R327" s="4"/>
      <c r="S327" s="4"/>
      <c r="T327" s="4"/>
      <c r="U327" s="4"/>
      <c r="V327" s="4"/>
      <c r="W327" s="4">
        <v>0</v>
      </c>
      <c r="X327" s="4">
        <v>1</v>
      </c>
      <c r="Y327" s="4">
        <v>0</v>
      </c>
      <c r="Z327" s="4"/>
      <c r="AA327" s="4"/>
      <c r="AB327" s="4"/>
    </row>
    <row r="328" spans="1:28" x14ac:dyDescent="0.2">
      <c r="A328" s="4">
        <v>50</v>
      </c>
      <c r="B328" s="4">
        <v>0</v>
      </c>
      <c r="C328" s="4">
        <v>0</v>
      </c>
      <c r="D328" s="4">
        <v>1</v>
      </c>
      <c r="E328" s="4">
        <v>228</v>
      </c>
      <c r="F328" s="4">
        <f>ROUND(Source!AY320,O328)</f>
        <v>0</v>
      </c>
      <c r="G328" s="4" t="s">
        <v>170</v>
      </c>
      <c r="H328" s="4" t="s">
        <v>171</v>
      </c>
      <c r="I328" s="4"/>
      <c r="J328" s="4"/>
      <c r="K328" s="4">
        <v>228</v>
      </c>
      <c r="L328" s="4">
        <v>7</v>
      </c>
      <c r="M328" s="4">
        <v>3</v>
      </c>
      <c r="N328" s="4" t="s">
        <v>3</v>
      </c>
      <c r="O328" s="4">
        <v>2</v>
      </c>
      <c r="P328" s="4"/>
      <c r="Q328" s="4"/>
      <c r="R328" s="4"/>
      <c r="S328" s="4"/>
      <c r="T328" s="4"/>
      <c r="U328" s="4"/>
      <c r="V328" s="4"/>
      <c r="W328" s="4">
        <v>0</v>
      </c>
      <c r="X328" s="4">
        <v>1</v>
      </c>
      <c r="Y328" s="4">
        <v>0</v>
      </c>
      <c r="Z328" s="4"/>
      <c r="AA328" s="4"/>
      <c r="AB328" s="4"/>
    </row>
    <row r="329" spans="1:28" x14ac:dyDescent="0.2">
      <c r="A329" s="4">
        <v>50</v>
      </c>
      <c r="B329" s="4">
        <v>0</v>
      </c>
      <c r="C329" s="4">
        <v>0</v>
      </c>
      <c r="D329" s="4">
        <v>1</v>
      </c>
      <c r="E329" s="4">
        <v>216</v>
      </c>
      <c r="F329" s="4">
        <f>ROUND(Source!AP320,O329)</f>
        <v>0</v>
      </c>
      <c r="G329" s="4" t="s">
        <v>172</v>
      </c>
      <c r="H329" s="4" t="s">
        <v>173</v>
      </c>
      <c r="I329" s="4"/>
      <c r="J329" s="4"/>
      <c r="K329" s="4">
        <v>216</v>
      </c>
      <c r="L329" s="4">
        <v>8</v>
      </c>
      <c r="M329" s="4">
        <v>3</v>
      </c>
      <c r="N329" s="4" t="s">
        <v>3</v>
      </c>
      <c r="O329" s="4">
        <v>2</v>
      </c>
      <c r="P329" s="4"/>
      <c r="Q329" s="4"/>
      <c r="R329" s="4"/>
      <c r="S329" s="4"/>
      <c r="T329" s="4"/>
      <c r="U329" s="4"/>
      <c r="V329" s="4"/>
      <c r="W329" s="4">
        <v>0</v>
      </c>
      <c r="X329" s="4">
        <v>1</v>
      </c>
      <c r="Y329" s="4">
        <v>0</v>
      </c>
      <c r="Z329" s="4"/>
      <c r="AA329" s="4"/>
      <c r="AB329" s="4"/>
    </row>
    <row r="330" spans="1:28" x14ac:dyDescent="0.2">
      <c r="A330" s="4">
        <v>50</v>
      </c>
      <c r="B330" s="4">
        <v>0</v>
      </c>
      <c r="C330" s="4">
        <v>0</v>
      </c>
      <c r="D330" s="4">
        <v>1</v>
      </c>
      <c r="E330" s="4">
        <v>223</v>
      </c>
      <c r="F330" s="4">
        <f>ROUND(Source!AQ320,O330)</f>
        <v>0</v>
      </c>
      <c r="G330" s="4" t="s">
        <v>174</v>
      </c>
      <c r="H330" s="4" t="s">
        <v>175</v>
      </c>
      <c r="I330" s="4"/>
      <c r="J330" s="4"/>
      <c r="K330" s="4">
        <v>223</v>
      </c>
      <c r="L330" s="4">
        <v>9</v>
      </c>
      <c r="M330" s="4">
        <v>3</v>
      </c>
      <c r="N330" s="4" t="s">
        <v>3</v>
      </c>
      <c r="O330" s="4">
        <v>2</v>
      </c>
      <c r="P330" s="4"/>
      <c r="Q330" s="4"/>
      <c r="R330" s="4"/>
      <c r="S330" s="4"/>
      <c r="T330" s="4"/>
      <c r="U330" s="4"/>
      <c r="V330" s="4"/>
      <c r="W330" s="4">
        <v>0</v>
      </c>
      <c r="X330" s="4">
        <v>1</v>
      </c>
      <c r="Y330" s="4">
        <v>0</v>
      </c>
      <c r="Z330" s="4"/>
      <c r="AA330" s="4"/>
      <c r="AB330" s="4"/>
    </row>
    <row r="331" spans="1:28" x14ac:dyDescent="0.2">
      <c r="A331" s="4">
        <v>50</v>
      </c>
      <c r="B331" s="4">
        <v>0</v>
      </c>
      <c r="C331" s="4">
        <v>0</v>
      </c>
      <c r="D331" s="4">
        <v>1</v>
      </c>
      <c r="E331" s="4">
        <v>229</v>
      </c>
      <c r="F331" s="4">
        <f>ROUND(Source!AZ320,O331)</f>
        <v>0</v>
      </c>
      <c r="G331" s="4" t="s">
        <v>176</v>
      </c>
      <c r="H331" s="4" t="s">
        <v>177</v>
      </c>
      <c r="I331" s="4"/>
      <c r="J331" s="4"/>
      <c r="K331" s="4">
        <v>229</v>
      </c>
      <c r="L331" s="4">
        <v>10</v>
      </c>
      <c r="M331" s="4">
        <v>3</v>
      </c>
      <c r="N331" s="4" t="s">
        <v>3</v>
      </c>
      <c r="O331" s="4">
        <v>2</v>
      </c>
      <c r="P331" s="4"/>
      <c r="Q331" s="4"/>
      <c r="R331" s="4"/>
      <c r="S331" s="4"/>
      <c r="T331" s="4"/>
      <c r="U331" s="4"/>
      <c r="V331" s="4"/>
      <c r="W331" s="4">
        <v>0</v>
      </c>
      <c r="X331" s="4">
        <v>1</v>
      </c>
      <c r="Y331" s="4">
        <v>0</v>
      </c>
      <c r="Z331" s="4"/>
      <c r="AA331" s="4"/>
      <c r="AB331" s="4"/>
    </row>
    <row r="332" spans="1:28" x14ac:dyDescent="0.2">
      <c r="A332" s="4">
        <v>50</v>
      </c>
      <c r="B332" s="4">
        <v>0</v>
      </c>
      <c r="C332" s="4">
        <v>0</v>
      </c>
      <c r="D332" s="4">
        <v>1</v>
      </c>
      <c r="E332" s="4">
        <v>203</v>
      </c>
      <c r="F332" s="4">
        <f>ROUND(Source!Q320,O332)</f>
        <v>0</v>
      </c>
      <c r="G332" s="4" t="s">
        <v>178</v>
      </c>
      <c r="H332" s="4" t="s">
        <v>179</v>
      </c>
      <c r="I332" s="4"/>
      <c r="J332" s="4"/>
      <c r="K332" s="4">
        <v>203</v>
      </c>
      <c r="L332" s="4">
        <v>11</v>
      </c>
      <c r="M332" s="4">
        <v>3</v>
      </c>
      <c r="N332" s="4" t="s">
        <v>3</v>
      </c>
      <c r="O332" s="4">
        <v>2</v>
      </c>
      <c r="P332" s="4"/>
      <c r="Q332" s="4"/>
      <c r="R332" s="4"/>
      <c r="S332" s="4"/>
      <c r="T332" s="4"/>
      <c r="U332" s="4"/>
      <c r="V332" s="4"/>
      <c r="W332" s="4">
        <v>0</v>
      </c>
      <c r="X332" s="4">
        <v>1</v>
      </c>
      <c r="Y332" s="4">
        <v>0</v>
      </c>
      <c r="Z332" s="4"/>
      <c r="AA332" s="4"/>
      <c r="AB332" s="4"/>
    </row>
    <row r="333" spans="1:28" x14ac:dyDescent="0.2">
      <c r="A333" s="4">
        <v>50</v>
      </c>
      <c r="B333" s="4">
        <v>0</v>
      </c>
      <c r="C333" s="4">
        <v>0</v>
      </c>
      <c r="D333" s="4">
        <v>1</v>
      </c>
      <c r="E333" s="4">
        <v>231</v>
      </c>
      <c r="F333" s="4">
        <f>ROUND(Source!BB320,O333)</f>
        <v>0</v>
      </c>
      <c r="G333" s="4" t="s">
        <v>180</v>
      </c>
      <c r="H333" s="4" t="s">
        <v>181</v>
      </c>
      <c r="I333" s="4"/>
      <c r="J333" s="4"/>
      <c r="K333" s="4">
        <v>231</v>
      </c>
      <c r="L333" s="4">
        <v>12</v>
      </c>
      <c r="M333" s="4">
        <v>3</v>
      </c>
      <c r="N333" s="4" t="s">
        <v>3</v>
      </c>
      <c r="O333" s="4">
        <v>2</v>
      </c>
      <c r="P333" s="4"/>
      <c r="Q333" s="4"/>
      <c r="R333" s="4"/>
      <c r="S333" s="4"/>
      <c r="T333" s="4"/>
      <c r="U333" s="4"/>
      <c r="V333" s="4"/>
      <c r="W333" s="4">
        <v>0</v>
      </c>
      <c r="X333" s="4">
        <v>1</v>
      </c>
      <c r="Y333" s="4">
        <v>0</v>
      </c>
      <c r="Z333" s="4"/>
      <c r="AA333" s="4"/>
      <c r="AB333" s="4"/>
    </row>
    <row r="334" spans="1:28" x14ac:dyDescent="0.2">
      <c r="A334" s="4">
        <v>50</v>
      </c>
      <c r="B334" s="4">
        <v>0</v>
      </c>
      <c r="C334" s="4">
        <v>0</v>
      </c>
      <c r="D334" s="4">
        <v>1</v>
      </c>
      <c r="E334" s="4">
        <v>204</v>
      </c>
      <c r="F334" s="4">
        <f>ROUND(Source!R320,O334)</f>
        <v>0</v>
      </c>
      <c r="G334" s="4" t="s">
        <v>182</v>
      </c>
      <c r="H334" s="4" t="s">
        <v>183</v>
      </c>
      <c r="I334" s="4"/>
      <c r="J334" s="4"/>
      <c r="K334" s="4">
        <v>204</v>
      </c>
      <c r="L334" s="4">
        <v>13</v>
      </c>
      <c r="M334" s="4">
        <v>3</v>
      </c>
      <c r="N334" s="4" t="s">
        <v>3</v>
      </c>
      <c r="O334" s="4">
        <v>2</v>
      </c>
      <c r="P334" s="4"/>
      <c r="Q334" s="4"/>
      <c r="R334" s="4"/>
      <c r="S334" s="4"/>
      <c r="T334" s="4"/>
      <c r="U334" s="4"/>
      <c r="V334" s="4"/>
      <c r="W334" s="4">
        <v>0</v>
      </c>
      <c r="X334" s="4">
        <v>1</v>
      </c>
      <c r="Y334" s="4">
        <v>0</v>
      </c>
      <c r="Z334" s="4"/>
      <c r="AA334" s="4"/>
      <c r="AB334" s="4"/>
    </row>
    <row r="335" spans="1:28" x14ac:dyDescent="0.2">
      <c r="A335" s="4">
        <v>50</v>
      </c>
      <c r="B335" s="4">
        <v>0</v>
      </c>
      <c r="C335" s="4">
        <v>0</v>
      </c>
      <c r="D335" s="4">
        <v>1</v>
      </c>
      <c r="E335" s="4">
        <v>205</v>
      </c>
      <c r="F335" s="4">
        <f>ROUND(Source!S320,O335)</f>
        <v>5135966.6500000004</v>
      </c>
      <c r="G335" s="4" t="s">
        <v>184</v>
      </c>
      <c r="H335" s="4" t="s">
        <v>185</v>
      </c>
      <c r="I335" s="4"/>
      <c r="J335" s="4"/>
      <c r="K335" s="4">
        <v>205</v>
      </c>
      <c r="L335" s="4">
        <v>14</v>
      </c>
      <c r="M335" s="4">
        <v>3</v>
      </c>
      <c r="N335" s="4" t="s">
        <v>3</v>
      </c>
      <c r="O335" s="4">
        <v>2</v>
      </c>
      <c r="P335" s="4"/>
      <c r="Q335" s="4"/>
      <c r="R335" s="4"/>
      <c r="S335" s="4"/>
      <c r="T335" s="4"/>
      <c r="U335" s="4"/>
      <c r="V335" s="4"/>
      <c r="W335" s="4">
        <v>5135966.6500000004</v>
      </c>
      <c r="X335" s="4">
        <v>1</v>
      </c>
      <c r="Y335" s="4">
        <v>5135966.6500000004</v>
      </c>
      <c r="Z335" s="4"/>
      <c r="AA335" s="4"/>
      <c r="AB335" s="4"/>
    </row>
    <row r="336" spans="1:28" x14ac:dyDescent="0.2">
      <c r="A336" s="4">
        <v>50</v>
      </c>
      <c r="B336" s="4">
        <v>0</v>
      </c>
      <c r="C336" s="4">
        <v>0</v>
      </c>
      <c r="D336" s="4">
        <v>1</v>
      </c>
      <c r="E336" s="4">
        <v>232</v>
      </c>
      <c r="F336" s="4">
        <f>ROUND(Source!BC320,O336)</f>
        <v>0</v>
      </c>
      <c r="G336" s="4" t="s">
        <v>186</v>
      </c>
      <c r="H336" s="4" t="s">
        <v>187</v>
      </c>
      <c r="I336" s="4"/>
      <c r="J336" s="4"/>
      <c r="K336" s="4">
        <v>232</v>
      </c>
      <c r="L336" s="4">
        <v>15</v>
      </c>
      <c r="M336" s="4">
        <v>3</v>
      </c>
      <c r="N336" s="4" t="s">
        <v>3</v>
      </c>
      <c r="O336" s="4">
        <v>2</v>
      </c>
      <c r="P336" s="4"/>
      <c r="Q336" s="4"/>
      <c r="R336" s="4"/>
      <c r="S336" s="4"/>
      <c r="T336" s="4"/>
      <c r="U336" s="4"/>
      <c r="V336" s="4"/>
      <c r="W336" s="4">
        <v>0</v>
      </c>
      <c r="X336" s="4">
        <v>1</v>
      </c>
      <c r="Y336" s="4">
        <v>0</v>
      </c>
      <c r="Z336" s="4"/>
      <c r="AA336" s="4"/>
      <c r="AB336" s="4"/>
    </row>
    <row r="337" spans="1:28" x14ac:dyDescent="0.2">
      <c r="A337" s="4">
        <v>50</v>
      </c>
      <c r="B337" s="4">
        <v>0</v>
      </c>
      <c r="C337" s="4">
        <v>0</v>
      </c>
      <c r="D337" s="4">
        <v>1</v>
      </c>
      <c r="E337" s="4">
        <v>214</v>
      </c>
      <c r="F337" s="4">
        <f>ROUND(Source!AS320,O337)</f>
        <v>0</v>
      </c>
      <c r="G337" s="4" t="s">
        <v>188</v>
      </c>
      <c r="H337" s="4" t="s">
        <v>189</v>
      </c>
      <c r="I337" s="4"/>
      <c r="J337" s="4"/>
      <c r="K337" s="4">
        <v>214</v>
      </c>
      <c r="L337" s="4">
        <v>16</v>
      </c>
      <c r="M337" s="4">
        <v>3</v>
      </c>
      <c r="N337" s="4" t="s">
        <v>3</v>
      </c>
      <c r="O337" s="4">
        <v>2</v>
      </c>
      <c r="P337" s="4"/>
      <c r="Q337" s="4"/>
      <c r="R337" s="4"/>
      <c r="S337" s="4"/>
      <c r="T337" s="4"/>
      <c r="U337" s="4"/>
      <c r="V337" s="4"/>
      <c r="W337" s="4">
        <v>0</v>
      </c>
      <c r="X337" s="4">
        <v>1</v>
      </c>
      <c r="Y337" s="4">
        <v>0</v>
      </c>
      <c r="Z337" s="4"/>
      <c r="AA337" s="4"/>
      <c r="AB337" s="4"/>
    </row>
    <row r="338" spans="1:28" x14ac:dyDescent="0.2">
      <c r="A338" s="4">
        <v>50</v>
      </c>
      <c r="B338" s="4">
        <v>0</v>
      </c>
      <c r="C338" s="4">
        <v>0</v>
      </c>
      <c r="D338" s="4">
        <v>1</v>
      </c>
      <c r="E338" s="4">
        <v>215</v>
      </c>
      <c r="F338" s="4">
        <f>ROUND(Source!AT320,O338)</f>
        <v>0</v>
      </c>
      <c r="G338" s="4" t="s">
        <v>190</v>
      </c>
      <c r="H338" s="4" t="s">
        <v>191</v>
      </c>
      <c r="I338" s="4"/>
      <c r="J338" s="4"/>
      <c r="K338" s="4">
        <v>215</v>
      </c>
      <c r="L338" s="4">
        <v>17</v>
      </c>
      <c r="M338" s="4">
        <v>3</v>
      </c>
      <c r="N338" s="4" t="s">
        <v>3</v>
      </c>
      <c r="O338" s="4">
        <v>2</v>
      </c>
      <c r="P338" s="4"/>
      <c r="Q338" s="4"/>
      <c r="R338" s="4"/>
      <c r="S338" s="4"/>
      <c r="T338" s="4"/>
      <c r="U338" s="4"/>
      <c r="V338" s="4"/>
      <c r="W338" s="4">
        <v>0</v>
      </c>
      <c r="X338" s="4">
        <v>1</v>
      </c>
      <c r="Y338" s="4">
        <v>0</v>
      </c>
      <c r="Z338" s="4"/>
      <c r="AA338" s="4"/>
      <c r="AB338" s="4"/>
    </row>
    <row r="339" spans="1:28" x14ac:dyDescent="0.2">
      <c r="A339" s="4">
        <v>50</v>
      </c>
      <c r="B339" s="4">
        <v>0</v>
      </c>
      <c r="C339" s="4">
        <v>0</v>
      </c>
      <c r="D339" s="4">
        <v>1</v>
      </c>
      <c r="E339" s="4">
        <v>217</v>
      </c>
      <c r="F339" s="4">
        <f>ROUND(Source!AU320,O339)</f>
        <v>10785529.98</v>
      </c>
      <c r="G339" s="4" t="s">
        <v>192</v>
      </c>
      <c r="H339" s="4" t="s">
        <v>193</v>
      </c>
      <c r="I339" s="4"/>
      <c r="J339" s="4"/>
      <c r="K339" s="4">
        <v>217</v>
      </c>
      <c r="L339" s="4">
        <v>18</v>
      </c>
      <c r="M339" s="4">
        <v>3</v>
      </c>
      <c r="N339" s="4" t="s">
        <v>3</v>
      </c>
      <c r="O339" s="4">
        <v>2</v>
      </c>
      <c r="P339" s="4"/>
      <c r="Q339" s="4"/>
      <c r="R339" s="4"/>
      <c r="S339" s="4"/>
      <c r="T339" s="4"/>
      <c r="U339" s="4"/>
      <c r="V339" s="4"/>
      <c r="W339" s="4">
        <v>10785529.98</v>
      </c>
      <c r="X339" s="4">
        <v>1</v>
      </c>
      <c r="Y339" s="4">
        <v>10785529.98</v>
      </c>
      <c r="Z339" s="4"/>
      <c r="AA339" s="4"/>
      <c r="AB339" s="4"/>
    </row>
    <row r="340" spans="1:28" x14ac:dyDescent="0.2">
      <c r="A340" s="4">
        <v>50</v>
      </c>
      <c r="B340" s="4">
        <v>0</v>
      </c>
      <c r="C340" s="4">
        <v>0</v>
      </c>
      <c r="D340" s="4">
        <v>1</v>
      </c>
      <c r="E340" s="4">
        <v>230</v>
      </c>
      <c r="F340" s="4">
        <f>ROUND(Source!BA320,O340)</f>
        <v>0</v>
      </c>
      <c r="G340" s="4" t="s">
        <v>194</v>
      </c>
      <c r="H340" s="4" t="s">
        <v>195</v>
      </c>
      <c r="I340" s="4"/>
      <c r="J340" s="4"/>
      <c r="K340" s="4">
        <v>230</v>
      </c>
      <c r="L340" s="4">
        <v>19</v>
      </c>
      <c r="M340" s="4">
        <v>3</v>
      </c>
      <c r="N340" s="4" t="s">
        <v>3</v>
      </c>
      <c r="O340" s="4">
        <v>2</v>
      </c>
      <c r="P340" s="4"/>
      <c r="Q340" s="4"/>
      <c r="R340" s="4"/>
      <c r="S340" s="4"/>
      <c r="T340" s="4"/>
      <c r="U340" s="4"/>
      <c r="V340" s="4"/>
      <c r="W340" s="4">
        <v>0</v>
      </c>
      <c r="X340" s="4">
        <v>1</v>
      </c>
      <c r="Y340" s="4">
        <v>0</v>
      </c>
      <c r="Z340" s="4"/>
      <c r="AA340" s="4"/>
      <c r="AB340" s="4"/>
    </row>
    <row r="341" spans="1:28" x14ac:dyDescent="0.2">
      <c r="A341" s="4">
        <v>50</v>
      </c>
      <c r="B341" s="4">
        <v>0</v>
      </c>
      <c r="C341" s="4">
        <v>0</v>
      </c>
      <c r="D341" s="4">
        <v>1</v>
      </c>
      <c r="E341" s="4">
        <v>206</v>
      </c>
      <c r="F341" s="4">
        <f>ROUND(Source!T320,O341)</f>
        <v>0</v>
      </c>
      <c r="G341" s="4" t="s">
        <v>196</v>
      </c>
      <c r="H341" s="4" t="s">
        <v>197</v>
      </c>
      <c r="I341" s="4"/>
      <c r="J341" s="4"/>
      <c r="K341" s="4">
        <v>206</v>
      </c>
      <c r="L341" s="4">
        <v>20</v>
      </c>
      <c r="M341" s="4">
        <v>3</v>
      </c>
      <c r="N341" s="4" t="s">
        <v>3</v>
      </c>
      <c r="O341" s="4">
        <v>2</v>
      </c>
      <c r="P341" s="4"/>
      <c r="Q341" s="4"/>
      <c r="R341" s="4"/>
      <c r="S341" s="4"/>
      <c r="T341" s="4"/>
      <c r="U341" s="4"/>
      <c r="V341" s="4"/>
      <c r="W341" s="4">
        <v>0</v>
      </c>
      <c r="X341" s="4">
        <v>1</v>
      </c>
      <c r="Y341" s="4">
        <v>0</v>
      </c>
      <c r="Z341" s="4"/>
      <c r="AA341" s="4"/>
      <c r="AB341" s="4"/>
    </row>
    <row r="342" spans="1:28" x14ac:dyDescent="0.2">
      <c r="A342" s="4">
        <v>50</v>
      </c>
      <c r="B342" s="4">
        <v>0</v>
      </c>
      <c r="C342" s="4">
        <v>0</v>
      </c>
      <c r="D342" s="4">
        <v>1</v>
      </c>
      <c r="E342" s="4">
        <v>207</v>
      </c>
      <c r="F342" s="4">
        <f>ROUND(Source!U320,O342)</f>
        <v>7920.3924800000004</v>
      </c>
      <c r="G342" s="4" t="s">
        <v>198</v>
      </c>
      <c r="H342" s="4" t="s">
        <v>199</v>
      </c>
      <c r="I342" s="4"/>
      <c r="J342" s="4"/>
      <c r="K342" s="4">
        <v>207</v>
      </c>
      <c r="L342" s="4">
        <v>21</v>
      </c>
      <c r="M342" s="4">
        <v>3</v>
      </c>
      <c r="N342" s="4" t="s">
        <v>3</v>
      </c>
      <c r="O342" s="4">
        <v>7</v>
      </c>
      <c r="P342" s="4"/>
      <c r="Q342" s="4"/>
      <c r="R342" s="4"/>
      <c r="S342" s="4"/>
      <c r="T342" s="4"/>
      <c r="U342" s="4"/>
      <c r="V342" s="4"/>
      <c r="W342" s="4">
        <v>7920.3924800000004</v>
      </c>
      <c r="X342" s="4">
        <v>1</v>
      </c>
      <c r="Y342" s="4">
        <v>7920.3924800000004</v>
      </c>
      <c r="Z342" s="4"/>
      <c r="AA342" s="4"/>
      <c r="AB342" s="4"/>
    </row>
    <row r="343" spans="1:28" x14ac:dyDescent="0.2">
      <c r="A343" s="4">
        <v>50</v>
      </c>
      <c r="B343" s="4">
        <v>0</v>
      </c>
      <c r="C343" s="4">
        <v>0</v>
      </c>
      <c r="D343" s="4">
        <v>1</v>
      </c>
      <c r="E343" s="4">
        <v>208</v>
      </c>
      <c r="F343" s="4">
        <f>ROUND(Source!V320,O343)</f>
        <v>0</v>
      </c>
      <c r="G343" s="4" t="s">
        <v>200</v>
      </c>
      <c r="H343" s="4" t="s">
        <v>201</v>
      </c>
      <c r="I343" s="4"/>
      <c r="J343" s="4"/>
      <c r="K343" s="4">
        <v>208</v>
      </c>
      <c r="L343" s="4">
        <v>22</v>
      </c>
      <c r="M343" s="4">
        <v>3</v>
      </c>
      <c r="N343" s="4" t="s">
        <v>3</v>
      </c>
      <c r="O343" s="4">
        <v>7</v>
      </c>
      <c r="P343" s="4"/>
      <c r="Q343" s="4"/>
      <c r="R343" s="4"/>
      <c r="S343" s="4"/>
      <c r="T343" s="4"/>
      <c r="U343" s="4"/>
      <c r="V343" s="4"/>
      <c r="W343" s="4">
        <v>0</v>
      </c>
      <c r="X343" s="4">
        <v>1</v>
      </c>
      <c r="Y343" s="4">
        <v>0</v>
      </c>
      <c r="Z343" s="4"/>
      <c r="AA343" s="4"/>
      <c r="AB343" s="4"/>
    </row>
    <row r="344" spans="1:28" x14ac:dyDescent="0.2">
      <c r="A344" s="4">
        <v>50</v>
      </c>
      <c r="B344" s="4">
        <v>0</v>
      </c>
      <c r="C344" s="4">
        <v>0</v>
      </c>
      <c r="D344" s="4">
        <v>1</v>
      </c>
      <c r="E344" s="4">
        <v>209</v>
      </c>
      <c r="F344" s="4">
        <f>ROUND(Source!W320,O344)</f>
        <v>0</v>
      </c>
      <c r="G344" s="4" t="s">
        <v>202</v>
      </c>
      <c r="H344" s="4" t="s">
        <v>203</v>
      </c>
      <c r="I344" s="4"/>
      <c r="J344" s="4"/>
      <c r="K344" s="4">
        <v>209</v>
      </c>
      <c r="L344" s="4">
        <v>23</v>
      </c>
      <c r="M344" s="4">
        <v>3</v>
      </c>
      <c r="N344" s="4" t="s">
        <v>3</v>
      </c>
      <c r="O344" s="4">
        <v>2</v>
      </c>
      <c r="P344" s="4"/>
      <c r="Q344" s="4"/>
      <c r="R344" s="4"/>
      <c r="S344" s="4"/>
      <c r="T344" s="4"/>
      <c r="U344" s="4"/>
      <c r="V344" s="4"/>
      <c r="W344" s="4">
        <v>0</v>
      </c>
      <c r="X344" s="4">
        <v>1</v>
      </c>
      <c r="Y344" s="4">
        <v>0</v>
      </c>
      <c r="Z344" s="4"/>
      <c r="AA344" s="4"/>
      <c r="AB344" s="4"/>
    </row>
    <row r="345" spans="1:28" x14ac:dyDescent="0.2">
      <c r="A345" s="4">
        <v>50</v>
      </c>
      <c r="B345" s="4">
        <v>0</v>
      </c>
      <c r="C345" s="4">
        <v>0</v>
      </c>
      <c r="D345" s="4">
        <v>1</v>
      </c>
      <c r="E345" s="4">
        <v>233</v>
      </c>
      <c r="F345" s="4">
        <f>ROUND(Source!BD320,O345)</f>
        <v>0</v>
      </c>
      <c r="G345" s="4" t="s">
        <v>204</v>
      </c>
      <c r="H345" s="4" t="s">
        <v>205</v>
      </c>
      <c r="I345" s="4"/>
      <c r="J345" s="4"/>
      <c r="K345" s="4">
        <v>233</v>
      </c>
      <c r="L345" s="4">
        <v>24</v>
      </c>
      <c r="M345" s="4">
        <v>3</v>
      </c>
      <c r="N345" s="4" t="s">
        <v>3</v>
      </c>
      <c r="O345" s="4">
        <v>2</v>
      </c>
      <c r="P345" s="4"/>
      <c r="Q345" s="4"/>
      <c r="R345" s="4"/>
      <c r="S345" s="4"/>
      <c r="T345" s="4"/>
      <c r="U345" s="4"/>
      <c r="V345" s="4"/>
      <c r="W345" s="4">
        <v>0</v>
      </c>
      <c r="X345" s="4">
        <v>1</v>
      </c>
      <c r="Y345" s="4">
        <v>0</v>
      </c>
      <c r="Z345" s="4"/>
      <c r="AA345" s="4"/>
      <c r="AB345" s="4"/>
    </row>
    <row r="346" spans="1:28" x14ac:dyDescent="0.2">
      <c r="A346" s="4">
        <v>50</v>
      </c>
      <c r="B346" s="4">
        <v>0</v>
      </c>
      <c r="C346" s="4">
        <v>0</v>
      </c>
      <c r="D346" s="4">
        <v>1</v>
      </c>
      <c r="E346" s="4">
        <v>210</v>
      </c>
      <c r="F346" s="4">
        <f>ROUND(Source!X320,O346)</f>
        <v>3800615.33</v>
      </c>
      <c r="G346" s="4" t="s">
        <v>206</v>
      </c>
      <c r="H346" s="4" t="s">
        <v>207</v>
      </c>
      <c r="I346" s="4"/>
      <c r="J346" s="4"/>
      <c r="K346" s="4">
        <v>210</v>
      </c>
      <c r="L346" s="4">
        <v>25</v>
      </c>
      <c r="M346" s="4">
        <v>3</v>
      </c>
      <c r="N346" s="4" t="s">
        <v>3</v>
      </c>
      <c r="O346" s="4">
        <v>2</v>
      </c>
      <c r="P346" s="4"/>
      <c r="Q346" s="4"/>
      <c r="R346" s="4"/>
      <c r="S346" s="4"/>
      <c r="T346" s="4"/>
      <c r="U346" s="4"/>
      <c r="V346" s="4"/>
      <c r="W346" s="4">
        <v>3800615.33</v>
      </c>
      <c r="X346" s="4">
        <v>1</v>
      </c>
      <c r="Y346" s="4">
        <v>3800615.33</v>
      </c>
      <c r="Z346" s="4"/>
      <c r="AA346" s="4"/>
      <c r="AB346" s="4"/>
    </row>
    <row r="347" spans="1:28" x14ac:dyDescent="0.2">
      <c r="A347" s="4">
        <v>50</v>
      </c>
      <c r="B347" s="4">
        <v>0</v>
      </c>
      <c r="C347" s="4">
        <v>0</v>
      </c>
      <c r="D347" s="4">
        <v>1</v>
      </c>
      <c r="E347" s="4">
        <v>211</v>
      </c>
      <c r="F347" s="4">
        <f>ROUND(Source!Y320,O347)</f>
        <v>1848948</v>
      </c>
      <c r="G347" s="4" t="s">
        <v>208</v>
      </c>
      <c r="H347" s="4" t="s">
        <v>209</v>
      </c>
      <c r="I347" s="4"/>
      <c r="J347" s="4"/>
      <c r="K347" s="4">
        <v>211</v>
      </c>
      <c r="L347" s="4">
        <v>26</v>
      </c>
      <c r="M347" s="4">
        <v>3</v>
      </c>
      <c r="N347" s="4" t="s">
        <v>3</v>
      </c>
      <c r="O347" s="4">
        <v>2</v>
      </c>
      <c r="P347" s="4"/>
      <c r="Q347" s="4"/>
      <c r="R347" s="4"/>
      <c r="S347" s="4"/>
      <c r="T347" s="4"/>
      <c r="U347" s="4"/>
      <c r="V347" s="4"/>
      <c r="W347" s="4">
        <v>1848948</v>
      </c>
      <c r="X347" s="4">
        <v>1</v>
      </c>
      <c r="Y347" s="4">
        <v>1848948</v>
      </c>
      <c r="Z347" s="4"/>
      <c r="AA347" s="4"/>
      <c r="AB347" s="4"/>
    </row>
    <row r="348" spans="1:28" x14ac:dyDescent="0.2">
      <c r="A348" s="4">
        <v>50</v>
      </c>
      <c r="B348" s="4">
        <v>0</v>
      </c>
      <c r="C348" s="4">
        <v>0</v>
      </c>
      <c r="D348" s="4">
        <v>1</v>
      </c>
      <c r="E348" s="4">
        <v>224</v>
      </c>
      <c r="F348" s="4">
        <f>ROUND(Source!AR320,O348)</f>
        <v>10785529.98</v>
      </c>
      <c r="G348" s="4" t="s">
        <v>210</v>
      </c>
      <c r="H348" s="4" t="s">
        <v>211</v>
      </c>
      <c r="I348" s="4"/>
      <c r="J348" s="4"/>
      <c r="K348" s="4">
        <v>224</v>
      </c>
      <c r="L348" s="4">
        <v>27</v>
      </c>
      <c r="M348" s="4">
        <v>3</v>
      </c>
      <c r="N348" s="4" t="s">
        <v>3</v>
      </c>
      <c r="O348" s="4">
        <v>2</v>
      </c>
      <c r="P348" s="4"/>
      <c r="Q348" s="4"/>
      <c r="R348" s="4"/>
      <c r="S348" s="4"/>
      <c r="T348" s="4"/>
      <c r="U348" s="4"/>
      <c r="V348" s="4"/>
      <c r="W348" s="4">
        <v>10785529.98</v>
      </c>
      <c r="X348" s="4">
        <v>1</v>
      </c>
      <c r="Y348" s="4">
        <v>10785529.98</v>
      </c>
      <c r="Z348" s="4"/>
      <c r="AA348" s="4"/>
      <c r="AB348" s="4"/>
    </row>
    <row r="349" spans="1:28" x14ac:dyDescent="0.2">
      <c r="A349" s="4">
        <v>50</v>
      </c>
      <c r="B349" s="4">
        <v>1</v>
      </c>
      <c r="C349" s="4">
        <v>0</v>
      </c>
      <c r="D349" s="4">
        <v>2</v>
      </c>
      <c r="E349" s="4">
        <v>0</v>
      </c>
      <c r="F349" s="4">
        <f>ROUND(F348,O349)</f>
        <v>10785529.98</v>
      </c>
      <c r="G349" s="4" t="s">
        <v>271</v>
      </c>
      <c r="H349" s="4" t="s">
        <v>272</v>
      </c>
      <c r="I349" s="4"/>
      <c r="J349" s="4"/>
      <c r="K349" s="4">
        <v>212</v>
      </c>
      <c r="L349" s="4">
        <v>28</v>
      </c>
      <c r="M349" s="4">
        <v>0</v>
      </c>
      <c r="N349" s="4" t="s">
        <v>3</v>
      </c>
      <c r="O349" s="4">
        <v>2</v>
      </c>
      <c r="P349" s="4"/>
      <c r="Q349" s="4"/>
      <c r="R349" s="4"/>
      <c r="S349" s="4"/>
      <c r="T349" s="4"/>
      <c r="U349" s="4"/>
      <c r="V349" s="4"/>
      <c r="W349" s="4">
        <v>10785529.98</v>
      </c>
      <c r="X349" s="4">
        <v>1</v>
      </c>
      <c r="Y349" s="4">
        <v>10785529.98</v>
      </c>
      <c r="Z349" s="4"/>
      <c r="AA349" s="4"/>
      <c r="AB349" s="4"/>
    </row>
    <row r="350" spans="1:28" x14ac:dyDescent="0.2">
      <c r="A350" s="4">
        <v>50</v>
      </c>
      <c r="B350" s="4">
        <v>1</v>
      </c>
      <c r="C350" s="4">
        <v>0</v>
      </c>
      <c r="D350" s="4">
        <v>2</v>
      </c>
      <c r="E350" s="4">
        <v>0</v>
      </c>
      <c r="F350" s="4">
        <f>ROUND(F349*0.2,O350)</f>
        <v>2157106</v>
      </c>
      <c r="G350" s="4" t="s">
        <v>273</v>
      </c>
      <c r="H350" s="4" t="s">
        <v>274</v>
      </c>
      <c r="I350" s="4"/>
      <c r="J350" s="4"/>
      <c r="K350" s="4">
        <v>212</v>
      </c>
      <c r="L350" s="4">
        <v>29</v>
      </c>
      <c r="M350" s="4">
        <v>0</v>
      </c>
      <c r="N350" s="4" t="s">
        <v>3</v>
      </c>
      <c r="O350" s="4">
        <v>2</v>
      </c>
      <c r="P350" s="4"/>
      <c r="Q350" s="4"/>
      <c r="R350" s="4"/>
      <c r="S350" s="4"/>
      <c r="T350" s="4"/>
      <c r="U350" s="4"/>
      <c r="V350" s="4"/>
      <c r="W350" s="4">
        <v>2157106</v>
      </c>
      <c r="X350" s="4">
        <v>1</v>
      </c>
      <c r="Y350" s="4">
        <v>2157106</v>
      </c>
      <c r="Z350" s="4"/>
      <c r="AA350" s="4"/>
      <c r="AB350" s="4"/>
    </row>
    <row r="351" spans="1:28" x14ac:dyDescent="0.2">
      <c r="A351" s="4">
        <v>50</v>
      </c>
      <c r="B351" s="4">
        <v>1</v>
      </c>
      <c r="C351" s="4">
        <v>0</v>
      </c>
      <c r="D351" s="4">
        <v>2</v>
      </c>
      <c r="E351" s="4">
        <v>0</v>
      </c>
      <c r="F351" s="4">
        <f>ROUND(F349+F350,O351)</f>
        <v>12942635.98</v>
      </c>
      <c r="G351" s="4" t="s">
        <v>275</v>
      </c>
      <c r="H351" s="4" t="s">
        <v>276</v>
      </c>
      <c r="I351" s="4"/>
      <c r="J351" s="4"/>
      <c r="K351" s="4">
        <v>212</v>
      </c>
      <c r="L351" s="4">
        <v>30</v>
      </c>
      <c r="M351" s="4">
        <v>0</v>
      </c>
      <c r="N351" s="4" t="s">
        <v>3</v>
      </c>
      <c r="O351" s="4">
        <v>2</v>
      </c>
      <c r="P351" s="4"/>
      <c r="Q351" s="4"/>
      <c r="R351" s="4"/>
      <c r="S351" s="4"/>
      <c r="T351" s="4"/>
      <c r="U351" s="4"/>
      <c r="V351" s="4"/>
      <c r="W351" s="4">
        <v>12942635.98</v>
      </c>
      <c r="X351" s="4">
        <v>1</v>
      </c>
      <c r="Y351" s="4">
        <v>12942635.98</v>
      </c>
      <c r="Z351" s="4"/>
      <c r="AA351" s="4"/>
      <c r="AB351" s="4"/>
    </row>
    <row r="353" spans="1:16" x14ac:dyDescent="0.2">
      <c r="A353">
        <v>71</v>
      </c>
      <c r="B353">
        <v>1</v>
      </c>
      <c r="D353">
        <v>200001</v>
      </c>
      <c r="E353">
        <v>46864427</v>
      </c>
      <c r="F353" t="s">
        <v>277</v>
      </c>
      <c r="G353" t="s">
        <v>278</v>
      </c>
      <c r="H353">
        <v>80</v>
      </c>
      <c r="I353">
        <v>20</v>
      </c>
    </row>
    <row r="356" spans="1:16" x14ac:dyDescent="0.2">
      <c r="A356">
        <v>70</v>
      </c>
      <c r="B356">
        <v>1</v>
      </c>
      <c r="D356">
        <v>1</v>
      </c>
      <c r="E356" t="s">
        <v>279</v>
      </c>
      <c r="F356" t="s">
        <v>280</v>
      </c>
      <c r="G356">
        <v>1</v>
      </c>
      <c r="H356">
        <v>0</v>
      </c>
      <c r="I356" t="s">
        <v>3</v>
      </c>
      <c r="J356">
        <v>1</v>
      </c>
      <c r="K356">
        <v>0</v>
      </c>
      <c r="L356" t="s">
        <v>3</v>
      </c>
      <c r="M356" t="s">
        <v>3</v>
      </c>
      <c r="N356">
        <v>0</v>
      </c>
      <c r="P356" t="s">
        <v>281</v>
      </c>
    </row>
    <row r="357" spans="1:16" x14ac:dyDescent="0.2">
      <c r="A357">
        <v>70</v>
      </c>
      <c r="B357">
        <v>1</v>
      </c>
      <c r="D357">
        <v>2</v>
      </c>
      <c r="E357" t="s">
        <v>282</v>
      </c>
      <c r="F357" t="s">
        <v>283</v>
      </c>
      <c r="G357">
        <v>0</v>
      </c>
      <c r="H357">
        <v>0</v>
      </c>
      <c r="I357" t="s">
        <v>3</v>
      </c>
      <c r="J357">
        <v>1</v>
      </c>
      <c r="K357">
        <v>0</v>
      </c>
      <c r="L357" t="s">
        <v>3</v>
      </c>
      <c r="M357" t="s">
        <v>3</v>
      </c>
      <c r="N357">
        <v>0</v>
      </c>
      <c r="P357" t="s">
        <v>284</v>
      </c>
    </row>
    <row r="358" spans="1:16" x14ac:dyDescent="0.2">
      <c r="A358">
        <v>70</v>
      </c>
      <c r="B358">
        <v>1</v>
      </c>
      <c r="D358">
        <v>3</v>
      </c>
      <c r="E358" t="s">
        <v>285</v>
      </c>
      <c r="F358" t="s">
        <v>286</v>
      </c>
      <c r="G358">
        <v>0</v>
      </c>
      <c r="H358">
        <v>0</v>
      </c>
      <c r="I358" t="s">
        <v>3</v>
      </c>
      <c r="J358">
        <v>1</v>
      </c>
      <c r="K358">
        <v>0</v>
      </c>
      <c r="L358" t="s">
        <v>3</v>
      </c>
      <c r="M358" t="s">
        <v>3</v>
      </c>
      <c r="N358">
        <v>0</v>
      </c>
      <c r="P358" t="s">
        <v>287</v>
      </c>
    </row>
    <row r="359" spans="1:16" x14ac:dyDescent="0.2">
      <c r="A359">
        <v>70</v>
      </c>
      <c r="B359">
        <v>1</v>
      </c>
      <c r="D359">
        <v>4</v>
      </c>
      <c r="E359" t="s">
        <v>288</v>
      </c>
      <c r="F359" t="s">
        <v>289</v>
      </c>
      <c r="G359">
        <v>1</v>
      </c>
      <c r="H359">
        <v>0</v>
      </c>
      <c r="I359" t="s">
        <v>3</v>
      </c>
      <c r="J359">
        <v>2</v>
      </c>
      <c r="K359">
        <v>0</v>
      </c>
      <c r="L359" t="s">
        <v>3</v>
      </c>
      <c r="M359" t="s">
        <v>3</v>
      </c>
      <c r="N359">
        <v>0</v>
      </c>
      <c r="P359" t="s">
        <v>3</v>
      </c>
    </row>
    <row r="360" spans="1:16" x14ac:dyDescent="0.2">
      <c r="A360">
        <v>70</v>
      </c>
      <c r="B360">
        <v>1</v>
      </c>
      <c r="D360">
        <v>5</v>
      </c>
      <c r="E360" t="s">
        <v>290</v>
      </c>
      <c r="F360" t="s">
        <v>291</v>
      </c>
      <c r="G360">
        <v>0</v>
      </c>
      <c r="H360">
        <v>0</v>
      </c>
      <c r="I360" t="s">
        <v>3</v>
      </c>
      <c r="J360">
        <v>2</v>
      </c>
      <c r="K360">
        <v>0</v>
      </c>
      <c r="L360" t="s">
        <v>3</v>
      </c>
      <c r="M360" t="s">
        <v>3</v>
      </c>
      <c r="N360">
        <v>0</v>
      </c>
      <c r="P360" t="s">
        <v>3</v>
      </c>
    </row>
    <row r="361" spans="1:16" x14ac:dyDescent="0.2">
      <c r="A361">
        <v>70</v>
      </c>
      <c r="B361">
        <v>1</v>
      </c>
      <c r="D361">
        <v>6</v>
      </c>
      <c r="E361" t="s">
        <v>292</v>
      </c>
      <c r="F361" t="s">
        <v>293</v>
      </c>
      <c r="G361">
        <v>0</v>
      </c>
      <c r="H361">
        <v>0</v>
      </c>
      <c r="I361" t="s">
        <v>3</v>
      </c>
      <c r="J361">
        <v>2</v>
      </c>
      <c r="K361">
        <v>0</v>
      </c>
      <c r="L361" t="s">
        <v>3</v>
      </c>
      <c r="M361" t="s">
        <v>3</v>
      </c>
      <c r="N361">
        <v>0</v>
      </c>
      <c r="P361" t="s">
        <v>3</v>
      </c>
    </row>
    <row r="362" spans="1:16" x14ac:dyDescent="0.2">
      <c r="A362">
        <v>70</v>
      </c>
      <c r="B362">
        <v>1</v>
      </c>
      <c r="D362">
        <v>7</v>
      </c>
      <c r="E362" t="s">
        <v>294</v>
      </c>
      <c r="F362" t="s">
        <v>295</v>
      </c>
      <c r="G362">
        <v>0</v>
      </c>
      <c r="H362">
        <v>0</v>
      </c>
      <c r="I362" t="s">
        <v>296</v>
      </c>
      <c r="J362">
        <v>0</v>
      </c>
      <c r="K362">
        <v>0</v>
      </c>
      <c r="L362" t="s">
        <v>3</v>
      </c>
      <c r="M362" t="s">
        <v>3</v>
      </c>
      <c r="N362">
        <v>0</v>
      </c>
      <c r="P362" t="s">
        <v>297</v>
      </c>
    </row>
    <row r="363" spans="1:16" x14ac:dyDescent="0.2">
      <c r="A363">
        <v>70</v>
      </c>
      <c r="B363">
        <v>1</v>
      </c>
      <c r="D363">
        <v>8</v>
      </c>
      <c r="E363" t="s">
        <v>298</v>
      </c>
      <c r="F363" t="s">
        <v>299</v>
      </c>
      <c r="G363">
        <v>1</v>
      </c>
      <c r="H363">
        <v>0</v>
      </c>
      <c r="I363" t="s">
        <v>3</v>
      </c>
      <c r="J363">
        <v>5</v>
      </c>
      <c r="K363">
        <v>0</v>
      </c>
      <c r="L363" t="s">
        <v>3</v>
      </c>
      <c r="M363" t="s">
        <v>3</v>
      </c>
      <c r="N363">
        <v>0</v>
      </c>
      <c r="P363" t="s">
        <v>3</v>
      </c>
    </row>
    <row r="364" spans="1:16" x14ac:dyDescent="0.2">
      <c r="A364">
        <v>70</v>
      </c>
      <c r="B364">
        <v>1</v>
      </c>
      <c r="D364">
        <v>9</v>
      </c>
      <c r="E364" t="s">
        <v>300</v>
      </c>
      <c r="F364" t="s">
        <v>301</v>
      </c>
      <c r="G364">
        <v>0</v>
      </c>
      <c r="H364">
        <v>0</v>
      </c>
      <c r="I364" t="s">
        <v>3</v>
      </c>
      <c r="J364">
        <v>5</v>
      </c>
      <c r="K364">
        <v>0</v>
      </c>
      <c r="L364" t="s">
        <v>3</v>
      </c>
      <c r="M364" t="s">
        <v>3</v>
      </c>
      <c r="N364">
        <v>0</v>
      </c>
      <c r="P364" t="s">
        <v>302</v>
      </c>
    </row>
    <row r="365" spans="1:16" x14ac:dyDescent="0.2">
      <c r="A365">
        <v>70</v>
      </c>
      <c r="B365">
        <v>1</v>
      </c>
      <c r="D365">
        <v>10</v>
      </c>
      <c r="E365" t="s">
        <v>303</v>
      </c>
      <c r="F365" t="s">
        <v>304</v>
      </c>
      <c r="G365">
        <v>0</v>
      </c>
      <c r="H365">
        <v>0</v>
      </c>
      <c r="I365" t="s">
        <v>305</v>
      </c>
      <c r="J365">
        <v>5</v>
      </c>
      <c r="K365">
        <v>0</v>
      </c>
      <c r="L365" t="s">
        <v>3</v>
      </c>
      <c r="M365" t="s">
        <v>3</v>
      </c>
      <c r="N365">
        <v>0</v>
      </c>
      <c r="P365" t="s">
        <v>306</v>
      </c>
    </row>
    <row r="366" spans="1:16" x14ac:dyDescent="0.2">
      <c r="A366">
        <v>70</v>
      </c>
      <c r="B366">
        <v>1</v>
      </c>
      <c r="D366">
        <v>11</v>
      </c>
      <c r="E366" t="s">
        <v>307</v>
      </c>
      <c r="F366" t="s">
        <v>308</v>
      </c>
      <c r="G366">
        <v>0</v>
      </c>
      <c r="H366">
        <v>0</v>
      </c>
      <c r="I366" t="s">
        <v>309</v>
      </c>
      <c r="J366">
        <v>0</v>
      </c>
      <c r="K366">
        <v>0</v>
      </c>
      <c r="L366" t="s">
        <v>3</v>
      </c>
      <c r="M366" t="s">
        <v>3</v>
      </c>
      <c r="N366">
        <v>0</v>
      </c>
      <c r="P366" t="s">
        <v>310</v>
      </c>
    </row>
    <row r="367" spans="1:16" x14ac:dyDescent="0.2">
      <c r="A367">
        <v>70</v>
      </c>
      <c r="B367">
        <v>1</v>
      </c>
      <c r="D367">
        <v>12</v>
      </c>
      <c r="E367" t="s">
        <v>311</v>
      </c>
      <c r="F367" t="s">
        <v>312</v>
      </c>
      <c r="G367">
        <v>0</v>
      </c>
      <c r="H367">
        <v>0</v>
      </c>
      <c r="I367" t="s">
        <v>313</v>
      </c>
      <c r="J367">
        <v>0</v>
      </c>
      <c r="K367">
        <v>0</v>
      </c>
      <c r="L367" t="s">
        <v>3</v>
      </c>
      <c r="M367" t="s">
        <v>3</v>
      </c>
      <c r="N367">
        <v>0</v>
      </c>
      <c r="P367" t="s">
        <v>314</v>
      </c>
    </row>
    <row r="368" spans="1:16" x14ac:dyDescent="0.2">
      <c r="A368">
        <v>70</v>
      </c>
      <c r="B368">
        <v>1</v>
      </c>
      <c r="D368">
        <v>13</v>
      </c>
      <c r="E368" t="s">
        <v>315</v>
      </c>
      <c r="F368" t="s">
        <v>316</v>
      </c>
      <c r="G368">
        <v>0</v>
      </c>
      <c r="H368">
        <v>0</v>
      </c>
      <c r="I368" t="s">
        <v>317</v>
      </c>
      <c r="J368">
        <v>0</v>
      </c>
      <c r="K368">
        <v>0</v>
      </c>
      <c r="L368" t="s">
        <v>3</v>
      </c>
      <c r="M368" t="s">
        <v>3</v>
      </c>
      <c r="N368">
        <v>0</v>
      </c>
      <c r="P368" t="s">
        <v>318</v>
      </c>
    </row>
    <row r="369" spans="1:40" x14ac:dyDescent="0.2">
      <c r="A369">
        <v>70</v>
      </c>
      <c r="B369">
        <v>1</v>
      </c>
      <c r="D369">
        <v>14</v>
      </c>
      <c r="E369" t="s">
        <v>319</v>
      </c>
      <c r="F369" t="s">
        <v>320</v>
      </c>
      <c r="G369">
        <v>0</v>
      </c>
      <c r="H369">
        <v>0</v>
      </c>
      <c r="I369" t="s">
        <v>3</v>
      </c>
      <c r="J369">
        <v>0</v>
      </c>
      <c r="K369">
        <v>0</v>
      </c>
      <c r="L369" t="s">
        <v>3</v>
      </c>
      <c r="M369" t="s">
        <v>3</v>
      </c>
      <c r="N369">
        <v>0</v>
      </c>
      <c r="P369" t="s">
        <v>321</v>
      </c>
    </row>
    <row r="370" spans="1:40" x14ac:dyDescent="0.2">
      <c r="A370">
        <v>70</v>
      </c>
      <c r="B370">
        <v>1</v>
      </c>
      <c r="D370">
        <v>15</v>
      </c>
      <c r="E370" t="s">
        <v>322</v>
      </c>
      <c r="F370" t="s">
        <v>323</v>
      </c>
      <c r="G370">
        <v>0</v>
      </c>
      <c r="H370">
        <v>0</v>
      </c>
      <c r="I370" t="s">
        <v>3</v>
      </c>
      <c r="J370">
        <v>3</v>
      </c>
      <c r="K370">
        <v>0</v>
      </c>
      <c r="L370" t="s">
        <v>3</v>
      </c>
      <c r="M370" t="s">
        <v>3</v>
      </c>
      <c r="N370">
        <v>0</v>
      </c>
      <c r="P370" t="s">
        <v>3</v>
      </c>
    </row>
    <row r="371" spans="1:40" x14ac:dyDescent="0.2">
      <c r="A371">
        <v>70</v>
      </c>
      <c r="B371">
        <v>1</v>
      </c>
      <c r="D371">
        <v>16</v>
      </c>
      <c r="E371" t="s">
        <v>324</v>
      </c>
      <c r="F371" t="s">
        <v>325</v>
      </c>
      <c r="G371">
        <v>1</v>
      </c>
      <c r="H371">
        <v>0</v>
      </c>
      <c r="I371" t="s">
        <v>3</v>
      </c>
      <c r="J371">
        <v>3</v>
      </c>
      <c r="K371">
        <v>0</v>
      </c>
      <c r="L371" t="s">
        <v>3</v>
      </c>
      <c r="M371" t="s">
        <v>3</v>
      </c>
      <c r="N371">
        <v>0</v>
      </c>
      <c r="P371" t="s">
        <v>3</v>
      </c>
    </row>
    <row r="372" spans="1:40" x14ac:dyDescent="0.2">
      <c r="A372">
        <v>70</v>
      </c>
      <c r="B372">
        <v>1</v>
      </c>
      <c r="D372">
        <v>1</v>
      </c>
      <c r="E372" t="s">
        <v>326</v>
      </c>
      <c r="F372" t="s">
        <v>327</v>
      </c>
      <c r="G372">
        <v>0.9</v>
      </c>
      <c r="H372">
        <v>1</v>
      </c>
      <c r="I372" t="s">
        <v>328</v>
      </c>
      <c r="J372">
        <v>0</v>
      </c>
      <c r="K372">
        <v>0</v>
      </c>
      <c r="L372" t="s">
        <v>3</v>
      </c>
      <c r="M372" t="s">
        <v>3</v>
      </c>
      <c r="N372">
        <v>0</v>
      </c>
      <c r="P372" t="s">
        <v>329</v>
      </c>
    </row>
    <row r="373" spans="1:40" x14ac:dyDescent="0.2">
      <c r="A373">
        <v>70</v>
      </c>
      <c r="B373">
        <v>1</v>
      </c>
      <c r="D373">
        <v>2</v>
      </c>
      <c r="E373" t="s">
        <v>330</v>
      </c>
      <c r="F373" t="s">
        <v>331</v>
      </c>
      <c r="G373">
        <v>0.85</v>
      </c>
      <c r="H373">
        <v>1</v>
      </c>
      <c r="I373" t="s">
        <v>332</v>
      </c>
      <c r="J373">
        <v>0</v>
      </c>
      <c r="K373">
        <v>0</v>
      </c>
      <c r="L373" t="s">
        <v>3</v>
      </c>
      <c r="M373" t="s">
        <v>3</v>
      </c>
      <c r="N373">
        <v>0</v>
      </c>
      <c r="P373" t="s">
        <v>333</v>
      </c>
    </row>
    <row r="374" spans="1:40" x14ac:dyDescent="0.2">
      <c r="A374">
        <v>70</v>
      </c>
      <c r="B374">
        <v>1</v>
      </c>
      <c r="D374">
        <v>3</v>
      </c>
      <c r="E374" t="s">
        <v>334</v>
      </c>
      <c r="F374" t="s">
        <v>335</v>
      </c>
      <c r="G374">
        <v>1.03</v>
      </c>
      <c r="H374">
        <v>0</v>
      </c>
      <c r="I374" t="s">
        <v>3</v>
      </c>
      <c r="J374">
        <v>0</v>
      </c>
      <c r="K374">
        <v>0</v>
      </c>
      <c r="L374" t="s">
        <v>3</v>
      </c>
      <c r="M374" t="s">
        <v>3</v>
      </c>
      <c r="N374">
        <v>0</v>
      </c>
      <c r="P374" t="s">
        <v>336</v>
      </c>
    </row>
    <row r="375" spans="1:40" x14ac:dyDescent="0.2">
      <c r="A375">
        <v>70</v>
      </c>
      <c r="B375">
        <v>1</v>
      </c>
      <c r="D375">
        <v>4</v>
      </c>
      <c r="E375" t="s">
        <v>337</v>
      </c>
      <c r="F375" t="s">
        <v>338</v>
      </c>
      <c r="G375">
        <v>1.1499999999999999</v>
      </c>
      <c r="H375">
        <v>0</v>
      </c>
      <c r="I375" t="s">
        <v>3</v>
      </c>
      <c r="J375">
        <v>0</v>
      </c>
      <c r="K375">
        <v>0</v>
      </c>
      <c r="L375" t="s">
        <v>3</v>
      </c>
      <c r="M375" t="s">
        <v>3</v>
      </c>
      <c r="N375">
        <v>0</v>
      </c>
      <c r="P375" t="s">
        <v>339</v>
      </c>
    </row>
    <row r="376" spans="1:40" x14ac:dyDescent="0.2">
      <c r="A376">
        <v>70</v>
      </c>
      <c r="B376">
        <v>1</v>
      </c>
      <c r="D376">
        <v>5</v>
      </c>
      <c r="E376" t="s">
        <v>340</v>
      </c>
      <c r="F376" t="s">
        <v>341</v>
      </c>
      <c r="G376">
        <v>7</v>
      </c>
      <c r="H376">
        <v>0</v>
      </c>
      <c r="I376" t="s">
        <v>3</v>
      </c>
      <c r="J376">
        <v>0</v>
      </c>
      <c r="K376">
        <v>0</v>
      </c>
      <c r="L376" t="s">
        <v>3</v>
      </c>
      <c r="M376" t="s">
        <v>3</v>
      </c>
      <c r="N376">
        <v>0</v>
      </c>
      <c r="P376" t="s">
        <v>3</v>
      </c>
    </row>
    <row r="377" spans="1:40" x14ac:dyDescent="0.2">
      <c r="A377">
        <v>70</v>
      </c>
      <c r="B377">
        <v>1</v>
      </c>
      <c r="D377">
        <v>6</v>
      </c>
      <c r="E377" t="s">
        <v>342</v>
      </c>
      <c r="F377" t="s">
        <v>3</v>
      </c>
      <c r="G377">
        <v>2</v>
      </c>
      <c r="H377">
        <v>0</v>
      </c>
      <c r="I377" t="s">
        <v>3</v>
      </c>
      <c r="J377">
        <v>0</v>
      </c>
      <c r="K377">
        <v>0</v>
      </c>
      <c r="L377" t="s">
        <v>3</v>
      </c>
      <c r="M377" t="s">
        <v>3</v>
      </c>
      <c r="N377">
        <v>0</v>
      </c>
      <c r="P377" t="s">
        <v>3</v>
      </c>
    </row>
    <row r="379" spans="1:40" x14ac:dyDescent="0.2">
      <c r="A379">
        <v>-1</v>
      </c>
    </row>
    <row r="381" spans="1:40" x14ac:dyDescent="0.2">
      <c r="A381" s="3">
        <v>75</v>
      </c>
      <c r="B381" s="3" t="s">
        <v>343</v>
      </c>
      <c r="C381" s="3">
        <v>2021</v>
      </c>
      <c r="D381" s="3">
        <v>0</v>
      </c>
      <c r="E381" s="3">
        <v>8</v>
      </c>
      <c r="F381" s="3">
        <v>0</v>
      </c>
      <c r="G381" s="3">
        <v>0</v>
      </c>
      <c r="H381" s="3">
        <v>1</v>
      </c>
      <c r="I381" s="3">
        <v>0</v>
      </c>
      <c r="J381" s="3">
        <v>3</v>
      </c>
      <c r="K381" s="3">
        <v>0</v>
      </c>
      <c r="L381" s="3">
        <v>0</v>
      </c>
      <c r="M381" s="3">
        <v>0</v>
      </c>
      <c r="N381" s="3">
        <v>50209403</v>
      </c>
      <c r="O381" s="3">
        <v>1</v>
      </c>
    </row>
    <row r="382" spans="1:40" x14ac:dyDescent="0.2">
      <c r="A382" s="5">
        <v>3</v>
      </c>
      <c r="B382" s="5" t="s">
        <v>344</v>
      </c>
      <c r="C382" s="5">
        <v>1</v>
      </c>
      <c r="D382" s="5">
        <v>1</v>
      </c>
      <c r="E382" s="5">
        <v>1</v>
      </c>
      <c r="F382" s="5">
        <v>1</v>
      </c>
      <c r="G382" s="5">
        <v>1</v>
      </c>
      <c r="H382" s="5">
        <v>1</v>
      </c>
      <c r="I382" s="5">
        <v>1</v>
      </c>
      <c r="J382" s="5">
        <v>2</v>
      </c>
      <c r="K382" s="5">
        <v>51.68</v>
      </c>
      <c r="L382" s="5">
        <v>1</v>
      </c>
      <c r="M382" s="5">
        <v>1</v>
      </c>
      <c r="N382" s="5">
        <v>1</v>
      </c>
      <c r="O382" s="5">
        <v>1</v>
      </c>
      <c r="P382" s="5">
        <v>1</v>
      </c>
      <c r="Q382" s="5">
        <v>51.68</v>
      </c>
      <c r="R382" s="5">
        <v>1</v>
      </c>
      <c r="S382" s="5" t="s">
        <v>3</v>
      </c>
      <c r="T382" s="5" t="s">
        <v>3</v>
      </c>
      <c r="U382" s="5" t="s">
        <v>3</v>
      </c>
      <c r="V382" s="5" t="s">
        <v>3</v>
      </c>
      <c r="W382" s="5" t="s">
        <v>3</v>
      </c>
      <c r="X382" s="5" t="s">
        <v>3</v>
      </c>
      <c r="Y382" s="5" t="s">
        <v>3</v>
      </c>
      <c r="Z382" s="5" t="s">
        <v>3</v>
      </c>
      <c r="AA382" s="5" t="s">
        <v>3</v>
      </c>
      <c r="AB382" s="5" t="s">
        <v>3</v>
      </c>
      <c r="AC382" s="5" t="s">
        <v>3</v>
      </c>
      <c r="AD382" s="5" t="s">
        <v>3</v>
      </c>
      <c r="AE382" s="5" t="s">
        <v>3</v>
      </c>
      <c r="AF382" s="5" t="s">
        <v>3</v>
      </c>
      <c r="AG382" s="5" t="s">
        <v>3</v>
      </c>
      <c r="AH382" s="5" t="s">
        <v>3</v>
      </c>
      <c r="AI382" s="5"/>
      <c r="AJ382" s="5"/>
      <c r="AK382" s="5"/>
      <c r="AL382" s="5"/>
      <c r="AM382" s="5"/>
      <c r="AN382" s="5">
        <v>50209986</v>
      </c>
    </row>
    <row r="386" spans="1:5" x14ac:dyDescent="0.2">
      <c r="A386">
        <v>65</v>
      </c>
      <c r="C386">
        <v>1</v>
      </c>
      <c r="D386">
        <v>0</v>
      </c>
      <c r="E386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55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33" x14ac:dyDescent="0.2">
      <c r="A1">
        <v>0</v>
      </c>
      <c r="B1" t="s">
        <v>0</v>
      </c>
      <c r="D1" t="s">
        <v>345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38832</v>
      </c>
      <c r="M1">
        <v>11</v>
      </c>
      <c r="N1">
        <v>11</v>
      </c>
      <c r="O1">
        <v>12</v>
      </c>
      <c r="P1">
        <v>0</v>
      </c>
      <c r="Q1">
        <v>1</v>
      </c>
    </row>
    <row r="12" spans="1:133" x14ac:dyDescent="0.2">
      <c r="A12" s="1">
        <v>1</v>
      </c>
      <c r="B12" s="1">
        <v>54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>
        <v>0</v>
      </c>
      <c r="L12" s="1">
        <v>0</v>
      </c>
      <c r="M12" s="1">
        <v>131083</v>
      </c>
      <c r="N12" s="1"/>
      <c r="O12" s="1">
        <v>0</v>
      </c>
      <c r="P12" s="1">
        <v>0</v>
      </c>
      <c r="Q12" s="1">
        <v>0</v>
      </c>
      <c r="R12" s="1">
        <v>0</v>
      </c>
      <c r="S12" s="1"/>
      <c r="T12" s="1">
        <v>4</v>
      </c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>
        <v>2</v>
      </c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1</v>
      </c>
      <c r="BK12" s="1">
        <v>1</v>
      </c>
      <c r="BL12" s="1">
        <v>0</v>
      </c>
      <c r="BM12" s="1">
        <v>0</v>
      </c>
      <c r="BN12" s="1">
        <v>1</v>
      </c>
      <c r="BO12" s="1">
        <v>0</v>
      </c>
      <c r="BP12" s="1">
        <v>6</v>
      </c>
      <c r="BQ12" s="1">
        <v>2</v>
      </c>
      <c r="BR12" s="1">
        <v>1</v>
      </c>
      <c r="BS12" s="1">
        <v>1</v>
      </c>
      <c r="BT12" s="1">
        <v>0</v>
      </c>
      <c r="BU12" s="1">
        <v>0</v>
      </c>
      <c r="BV12" s="1">
        <v>1</v>
      </c>
      <c r="BW12" s="1">
        <v>0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11</v>
      </c>
      <c r="CF12" s="1">
        <v>0</v>
      </c>
      <c r="CG12" s="1">
        <v>0</v>
      </c>
      <c r="CH12" s="1">
        <v>403177480</v>
      </c>
      <c r="CI12" s="1" t="s">
        <v>3</v>
      </c>
      <c r="CJ12" s="1" t="s">
        <v>3</v>
      </c>
      <c r="CK12" s="1">
        <v>7</v>
      </c>
      <c r="CL12" s="1"/>
      <c r="CM12" s="1"/>
      <c r="CN12" s="1"/>
      <c r="CO12" s="1"/>
      <c r="CP12" s="1"/>
      <c r="CQ12" s="1" t="s">
        <v>365</v>
      </c>
      <c r="CR12" s="1" t="s">
        <v>12</v>
      </c>
      <c r="CS12" s="1">
        <v>44375</v>
      </c>
      <c r="CT12" s="1">
        <v>382</v>
      </c>
      <c r="CU12" s="1"/>
      <c r="CV12" s="1"/>
      <c r="CW12" s="1"/>
      <c r="CX12" s="1"/>
      <c r="CY12" s="1">
        <v>0</v>
      </c>
      <c r="CZ12" s="1" t="s">
        <v>13</v>
      </c>
      <c r="DA12" s="1" t="s">
        <v>3</v>
      </c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1</v>
      </c>
      <c r="C14" s="1">
        <v>0</v>
      </c>
      <c r="D14" s="1">
        <v>50209403</v>
      </c>
      <c r="E14" s="1">
        <v>0</v>
      </c>
      <c r="F14" s="1">
        <v>2</v>
      </c>
      <c r="G14" s="1">
        <v>1</v>
      </c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0</v>
      </c>
      <c r="C16" s="6" t="s">
        <v>14</v>
      </c>
      <c r="D16" s="6" t="s">
        <v>14</v>
      </c>
      <c r="E16" s="7">
        <f>ROUND((Source!F307)/1000,2)</f>
        <v>0</v>
      </c>
      <c r="F16" s="7">
        <f>ROUND((Source!F308)/1000,2)</f>
        <v>0</v>
      </c>
      <c r="G16" s="7">
        <f>ROUND((Source!F299)/1000,2)</f>
        <v>0</v>
      </c>
      <c r="H16" s="7">
        <f>ROUND((Source!F309)/1000+(Source!F310)/1000,2)</f>
        <v>10785.53</v>
      </c>
      <c r="I16" s="7">
        <f>E16+F16+G16+H16</f>
        <v>10785.53</v>
      </c>
      <c r="J16" s="7">
        <f>ROUND((Source!F305+Source!F304)/1000,2)</f>
        <v>5135.97</v>
      </c>
      <c r="AI16" s="6">
        <v>0</v>
      </c>
      <c r="AJ16" s="6">
        <v>0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5135966.6499999994</v>
      </c>
      <c r="AU16" s="7">
        <v>0</v>
      </c>
      <c r="AV16" s="7">
        <v>0</v>
      </c>
      <c r="AW16" s="7">
        <v>0</v>
      </c>
      <c r="AX16" s="7">
        <v>0</v>
      </c>
      <c r="AY16" s="7">
        <v>0</v>
      </c>
      <c r="AZ16" s="7">
        <v>0</v>
      </c>
      <c r="BA16" s="7">
        <v>5135966.6499999994</v>
      </c>
      <c r="BB16" s="7">
        <v>0</v>
      </c>
      <c r="BC16" s="7">
        <v>0</v>
      </c>
      <c r="BD16" s="7">
        <v>10785529.98</v>
      </c>
      <c r="BE16" s="7">
        <v>0</v>
      </c>
      <c r="BF16" s="7">
        <v>7920.3924800000004</v>
      </c>
      <c r="BG16" s="7">
        <v>0</v>
      </c>
      <c r="BH16" s="7">
        <v>0</v>
      </c>
      <c r="BI16" s="7">
        <v>3800615.33</v>
      </c>
      <c r="BJ16" s="7">
        <v>1848948</v>
      </c>
      <c r="BK16" s="7">
        <v>10785529.98</v>
      </c>
    </row>
    <row r="18" spans="1:19" x14ac:dyDescent="0.2">
      <c r="A18">
        <v>51</v>
      </c>
      <c r="E18" s="8">
        <f>SUMIF(A16:A17,3,E16:E17)</f>
        <v>0</v>
      </c>
      <c r="F18" s="8">
        <f>SUMIF(A16:A17,3,F16:F17)</f>
        <v>0</v>
      </c>
      <c r="G18" s="8">
        <f>SUMIF(A16:A17,3,G16:G17)</f>
        <v>0</v>
      </c>
      <c r="H18" s="8">
        <f>SUMIF(A16:A17,3,H16:H17)</f>
        <v>10785.53</v>
      </c>
      <c r="I18" s="8">
        <f>SUMIF(A16:A17,3,I16:I17)</f>
        <v>10785.53</v>
      </c>
      <c r="J18" s="8">
        <f>SUMIF(A16:A17,3,J16:J17)</f>
        <v>5135.97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5135966.6500000004</v>
      </c>
      <c r="G20" s="4" t="s">
        <v>158</v>
      </c>
      <c r="H20" s="4" t="s">
        <v>159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0</v>
      </c>
      <c r="G21" s="4" t="s">
        <v>160</v>
      </c>
      <c r="H21" s="4" t="s">
        <v>161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162</v>
      </c>
      <c r="H22" s="4" t="s">
        <v>163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0</v>
      </c>
      <c r="G23" s="4" t="s">
        <v>164</v>
      </c>
      <c r="H23" s="4" t="s">
        <v>165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0</v>
      </c>
      <c r="G24" s="4" t="s">
        <v>166</v>
      </c>
      <c r="H24" s="4" t="s">
        <v>167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168</v>
      </c>
      <c r="H25" s="4" t="s">
        <v>169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0</v>
      </c>
      <c r="G26" s="4" t="s">
        <v>170</v>
      </c>
      <c r="H26" s="4" t="s">
        <v>171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0</v>
      </c>
      <c r="G27" s="4" t="s">
        <v>172</v>
      </c>
      <c r="H27" s="4" t="s">
        <v>173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174</v>
      </c>
      <c r="H28" s="4" t="s">
        <v>175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0</v>
      </c>
      <c r="G29" s="4" t="s">
        <v>176</v>
      </c>
      <c r="H29" s="4" t="s">
        <v>177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0</v>
      </c>
      <c r="G30" s="4" t="s">
        <v>178</v>
      </c>
      <c r="H30" s="4" t="s">
        <v>179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231</v>
      </c>
      <c r="F31" s="4">
        <v>0</v>
      </c>
      <c r="G31" s="4" t="s">
        <v>180</v>
      </c>
      <c r="H31" s="4" t="s">
        <v>181</v>
      </c>
      <c r="I31" s="4"/>
      <c r="J31" s="4"/>
      <c r="K31" s="4">
        <v>231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204</v>
      </c>
      <c r="F32" s="4">
        <v>0</v>
      </c>
      <c r="G32" s="4" t="s">
        <v>182</v>
      </c>
      <c r="H32" s="4" t="s">
        <v>183</v>
      </c>
      <c r="I32" s="4"/>
      <c r="J32" s="4"/>
      <c r="K32" s="4">
        <v>204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16" x14ac:dyDescent="0.2">
      <c r="A33" s="4">
        <v>50</v>
      </c>
      <c r="B33" s="4">
        <v>0</v>
      </c>
      <c r="C33" s="4">
        <v>0</v>
      </c>
      <c r="D33" s="4">
        <v>1</v>
      </c>
      <c r="E33" s="4">
        <v>205</v>
      </c>
      <c r="F33" s="4">
        <v>5135966.6500000004</v>
      </c>
      <c r="G33" s="4" t="s">
        <v>184</v>
      </c>
      <c r="H33" s="4" t="s">
        <v>185</v>
      </c>
      <c r="I33" s="4"/>
      <c r="J33" s="4"/>
      <c r="K33" s="4">
        <v>205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16" x14ac:dyDescent="0.2">
      <c r="A34" s="4">
        <v>50</v>
      </c>
      <c r="B34" s="4">
        <v>0</v>
      </c>
      <c r="C34" s="4">
        <v>0</v>
      </c>
      <c r="D34" s="4">
        <v>1</v>
      </c>
      <c r="E34" s="4">
        <v>232</v>
      </c>
      <c r="F34" s="4">
        <v>0</v>
      </c>
      <c r="G34" s="4" t="s">
        <v>186</v>
      </c>
      <c r="H34" s="4" t="s">
        <v>187</v>
      </c>
      <c r="I34" s="4"/>
      <c r="J34" s="4"/>
      <c r="K34" s="4">
        <v>232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16" x14ac:dyDescent="0.2">
      <c r="A35" s="4">
        <v>50</v>
      </c>
      <c r="B35" s="4">
        <v>0</v>
      </c>
      <c r="C35" s="4">
        <v>0</v>
      </c>
      <c r="D35" s="4">
        <v>1</v>
      </c>
      <c r="E35" s="4">
        <v>214</v>
      </c>
      <c r="F35" s="4">
        <v>0</v>
      </c>
      <c r="G35" s="4" t="s">
        <v>188</v>
      </c>
      <c r="H35" s="4" t="s">
        <v>189</v>
      </c>
      <c r="I35" s="4"/>
      <c r="J35" s="4"/>
      <c r="K35" s="4">
        <v>214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16" x14ac:dyDescent="0.2">
      <c r="A36" s="4">
        <v>50</v>
      </c>
      <c r="B36" s="4">
        <v>0</v>
      </c>
      <c r="C36" s="4">
        <v>0</v>
      </c>
      <c r="D36" s="4">
        <v>1</v>
      </c>
      <c r="E36" s="4">
        <v>215</v>
      </c>
      <c r="F36" s="4">
        <v>0</v>
      </c>
      <c r="G36" s="4" t="s">
        <v>190</v>
      </c>
      <c r="H36" s="4" t="s">
        <v>191</v>
      </c>
      <c r="I36" s="4"/>
      <c r="J36" s="4"/>
      <c r="K36" s="4">
        <v>215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16" x14ac:dyDescent="0.2">
      <c r="A37" s="4">
        <v>50</v>
      </c>
      <c r="B37" s="4">
        <v>0</v>
      </c>
      <c r="C37" s="4">
        <v>0</v>
      </c>
      <c r="D37" s="4">
        <v>1</v>
      </c>
      <c r="E37" s="4">
        <v>217</v>
      </c>
      <c r="F37" s="4">
        <v>10785529.98</v>
      </c>
      <c r="G37" s="4" t="s">
        <v>192</v>
      </c>
      <c r="H37" s="4" t="s">
        <v>193</v>
      </c>
      <c r="I37" s="4"/>
      <c r="J37" s="4"/>
      <c r="K37" s="4">
        <v>217</v>
      </c>
      <c r="L37" s="4">
        <v>18</v>
      </c>
      <c r="M37" s="4">
        <v>3</v>
      </c>
      <c r="N37" s="4" t="s">
        <v>3</v>
      </c>
      <c r="O37" s="4">
        <v>2</v>
      </c>
      <c r="P37" s="4"/>
    </row>
    <row r="38" spans="1:16" x14ac:dyDescent="0.2">
      <c r="A38" s="4">
        <v>50</v>
      </c>
      <c r="B38" s="4">
        <v>0</v>
      </c>
      <c r="C38" s="4">
        <v>0</v>
      </c>
      <c r="D38" s="4">
        <v>1</v>
      </c>
      <c r="E38" s="4">
        <v>230</v>
      </c>
      <c r="F38" s="4">
        <v>0</v>
      </c>
      <c r="G38" s="4" t="s">
        <v>194</v>
      </c>
      <c r="H38" s="4" t="s">
        <v>195</v>
      </c>
      <c r="I38" s="4"/>
      <c r="J38" s="4"/>
      <c r="K38" s="4">
        <v>230</v>
      </c>
      <c r="L38" s="4">
        <v>19</v>
      </c>
      <c r="M38" s="4">
        <v>3</v>
      </c>
      <c r="N38" s="4" t="s">
        <v>3</v>
      </c>
      <c r="O38" s="4">
        <v>2</v>
      </c>
      <c r="P38" s="4"/>
    </row>
    <row r="39" spans="1:16" x14ac:dyDescent="0.2">
      <c r="A39" s="4">
        <v>50</v>
      </c>
      <c r="B39" s="4">
        <v>0</v>
      </c>
      <c r="C39" s="4">
        <v>0</v>
      </c>
      <c r="D39" s="4">
        <v>1</v>
      </c>
      <c r="E39" s="4">
        <v>206</v>
      </c>
      <c r="F39" s="4">
        <v>0</v>
      </c>
      <c r="G39" s="4" t="s">
        <v>196</v>
      </c>
      <c r="H39" s="4" t="s">
        <v>197</v>
      </c>
      <c r="I39" s="4"/>
      <c r="J39" s="4"/>
      <c r="K39" s="4">
        <v>206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16" x14ac:dyDescent="0.2">
      <c r="A40" s="4">
        <v>50</v>
      </c>
      <c r="B40" s="4">
        <v>0</v>
      </c>
      <c r="C40" s="4">
        <v>0</v>
      </c>
      <c r="D40" s="4">
        <v>1</v>
      </c>
      <c r="E40" s="4">
        <v>207</v>
      </c>
      <c r="F40" s="4">
        <v>7920.3924800000004</v>
      </c>
      <c r="G40" s="4" t="s">
        <v>198</v>
      </c>
      <c r="H40" s="4" t="s">
        <v>199</v>
      </c>
      <c r="I40" s="4"/>
      <c r="J40" s="4"/>
      <c r="K40" s="4">
        <v>207</v>
      </c>
      <c r="L40" s="4">
        <v>21</v>
      </c>
      <c r="M40" s="4">
        <v>3</v>
      </c>
      <c r="N40" s="4" t="s">
        <v>3</v>
      </c>
      <c r="O40" s="4">
        <v>-1</v>
      </c>
      <c r="P40" s="4"/>
    </row>
    <row r="41" spans="1:16" x14ac:dyDescent="0.2">
      <c r="A41" s="4">
        <v>50</v>
      </c>
      <c r="B41" s="4">
        <v>0</v>
      </c>
      <c r="C41" s="4">
        <v>0</v>
      </c>
      <c r="D41" s="4">
        <v>1</v>
      </c>
      <c r="E41" s="4">
        <v>208</v>
      </c>
      <c r="F41" s="4">
        <v>0</v>
      </c>
      <c r="G41" s="4" t="s">
        <v>200</v>
      </c>
      <c r="H41" s="4" t="s">
        <v>201</v>
      </c>
      <c r="I41" s="4"/>
      <c r="J41" s="4"/>
      <c r="K41" s="4">
        <v>208</v>
      </c>
      <c r="L41" s="4">
        <v>22</v>
      </c>
      <c r="M41" s="4">
        <v>3</v>
      </c>
      <c r="N41" s="4" t="s">
        <v>3</v>
      </c>
      <c r="O41" s="4">
        <v>-1</v>
      </c>
      <c r="P41" s="4"/>
    </row>
    <row r="42" spans="1:16" x14ac:dyDescent="0.2">
      <c r="A42" s="4">
        <v>50</v>
      </c>
      <c r="B42" s="4">
        <v>0</v>
      </c>
      <c r="C42" s="4">
        <v>0</v>
      </c>
      <c r="D42" s="4">
        <v>1</v>
      </c>
      <c r="E42" s="4">
        <v>209</v>
      </c>
      <c r="F42" s="4">
        <v>0</v>
      </c>
      <c r="G42" s="4" t="s">
        <v>202</v>
      </c>
      <c r="H42" s="4" t="s">
        <v>203</v>
      </c>
      <c r="I42" s="4"/>
      <c r="J42" s="4"/>
      <c r="K42" s="4">
        <v>209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3" spans="1:16" x14ac:dyDescent="0.2">
      <c r="A43" s="4">
        <v>50</v>
      </c>
      <c r="B43" s="4">
        <v>0</v>
      </c>
      <c r="C43" s="4">
        <v>0</v>
      </c>
      <c r="D43" s="4">
        <v>1</v>
      </c>
      <c r="E43" s="4">
        <v>233</v>
      </c>
      <c r="F43" s="4">
        <v>0</v>
      </c>
      <c r="G43" s="4" t="s">
        <v>204</v>
      </c>
      <c r="H43" s="4" t="s">
        <v>205</v>
      </c>
      <c r="I43" s="4"/>
      <c r="J43" s="4"/>
      <c r="K43" s="4">
        <v>233</v>
      </c>
      <c r="L43" s="4">
        <v>24</v>
      </c>
      <c r="M43" s="4">
        <v>3</v>
      </c>
      <c r="N43" s="4" t="s">
        <v>3</v>
      </c>
      <c r="O43" s="4">
        <v>2</v>
      </c>
      <c r="P43" s="4"/>
    </row>
    <row r="44" spans="1:16" x14ac:dyDescent="0.2">
      <c r="A44" s="4">
        <v>50</v>
      </c>
      <c r="B44" s="4">
        <v>0</v>
      </c>
      <c r="C44" s="4">
        <v>0</v>
      </c>
      <c r="D44" s="4">
        <v>1</v>
      </c>
      <c r="E44" s="4">
        <v>210</v>
      </c>
      <c r="F44" s="4">
        <v>3800615.33</v>
      </c>
      <c r="G44" s="4" t="s">
        <v>206</v>
      </c>
      <c r="H44" s="4" t="s">
        <v>207</v>
      </c>
      <c r="I44" s="4"/>
      <c r="J44" s="4"/>
      <c r="K44" s="4">
        <v>210</v>
      </c>
      <c r="L44" s="4">
        <v>25</v>
      </c>
      <c r="M44" s="4">
        <v>3</v>
      </c>
      <c r="N44" s="4" t="s">
        <v>3</v>
      </c>
      <c r="O44" s="4">
        <v>2</v>
      </c>
      <c r="P44" s="4"/>
    </row>
    <row r="45" spans="1:16" x14ac:dyDescent="0.2">
      <c r="A45" s="4">
        <v>50</v>
      </c>
      <c r="B45" s="4">
        <v>0</v>
      </c>
      <c r="C45" s="4">
        <v>0</v>
      </c>
      <c r="D45" s="4">
        <v>1</v>
      </c>
      <c r="E45" s="4">
        <v>211</v>
      </c>
      <c r="F45" s="4">
        <v>1848948</v>
      </c>
      <c r="G45" s="4" t="s">
        <v>208</v>
      </c>
      <c r="H45" s="4" t="s">
        <v>209</v>
      </c>
      <c r="I45" s="4"/>
      <c r="J45" s="4"/>
      <c r="K45" s="4">
        <v>211</v>
      </c>
      <c r="L45" s="4">
        <v>26</v>
      </c>
      <c r="M45" s="4">
        <v>3</v>
      </c>
      <c r="N45" s="4" t="s">
        <v>3</v>
      </c>
      <c r="O45" s="4">
        <v>2</v>
      </c>
      <c r="P45" s="4"/>
    </row>
    <row r="46" spans="1:16" x14ac:dyDescent="0.2">
      <c r="A46" s="4">
        <v>50</v>
      </c>
      <c r="B46" s="4">
        <v>0</v>
      </c>
      <c r="C46" s="4">
        <v>0</v>
      </c>
      <c r="D46" s="4">
        <v>1</v>
      </c>
      <c r="E46" s="4">
        <v>224</v>
      </c>
      <c r="F46" s="4">
        <v>10785529.98</v>
      </c>
      <c r="G46" s="4" t="s">
        <v>210</v>
      </c>
      <c r="H46" s="4" t="s">
        <v>211</v>
      </c>
      <c r="I46" s="4"/>
      <c r="J46" s="4"/>
      <c r="K46" s="4">
        <v>224</v>
      </c>
      <c r="L46" s="4">
        <v>27</v>
      </c>
      <c r="M46" s="4">
        <v>3</v>
      </c>
      <c r="N46" s="4" t="s">
        <v>3</v>
      </c>
      <c r="O46" s="4">
        <v>2</v>
      </c>
      <c r="P46" s="4"/>
    </row>
    <row r="47" spans="1:16" x14ac:dyDescent="0.2">
      <c r="A47" s="4">
        <v>50</v>
      </c>
      <c r="B47" s="4">
        <v>1</v>
      </c>
      <c r="C47" s="4">
        <v>0</v>
      </c>
      <c r="D47" s="4">
        <v>2</v>
      </c>
      <c r="E47" s="4">
        <v>0</v>
      </c>
      <c r="F47" s="4">
        <v>10785529.98</v>
      </c>
      <c r="G47" s="4" t="s">
        <v>271</v>
      </c>
      <c r="H47" s="4" t="s">
        <v>272</v>
      </c>
      <c r="I47" s="4"/>
      <c r="J47" s="4"/>
      <c r="K47" s="4">
        <v>212</v>
      </c>
      <c r="L47" s="4">
        <v>28</v>
      </c>
      <c r="M47" s="4">
        <v>0</v>
      </c>
      <c r="N47" s="4" t="s">
        <v>3</v>
      </c>
      <c r="O47" s="4">
        <v>2</v>
      </c>
      <c r="P47" s="4"/>
    </row>
    <row r="48" spans="1:16" x14ac:dyDescent="0.2">
      <c r="A48" s="4">
        <v>50</v>
      </c>
      <c r="B48" s="4">
        <v>1</v>
      </c>
      <c r="C48" s="4">
        <v>0</v>
      </c>
      <c r="D48" s="4">
        <v>2</v>
      </c>
      <c r="E48" s="4">
        <v>0</v>
      </c>
      <c r="F48" s="4">
        <v>2157106</v>
      </c>
      <c r="G48" s="4" t="s">
        <v>273</v>
      </c>
      <c r="H48" s="4" t="s">
        <v>274</v>
      </c>
      <c r="I48" s="4"/>
      <c r="J48" s="4"/>
      <c r="K48" s="4">
        <v>212</v>
      </c>
      <c r="L48" s="4">
        <v>29</v>
      </c>
      <c r="M48" s="4">
        <v>0</v>
      </c>
      <c r="N48" s="4" t="s">
        <v>3</v>
      </c>
      <c r="O48" s="4">
        <v>2</v>
      </c>
      <c r="P48" s="4"/>
    </row>
    <row r="49" spans="1:40" x14ac:dyDescent="0.2">
      <c r="A49" s="4">
        <v>50</v>
      </c>
      <c r="B49" s="4">
        <v>1</v>
      </c>
      <c r="C49" s="4">
        <v>0</v>
      </c>
      <c r="D49" s="4">
        <v>2</v>
      </c>
      <c r="E49" s="4">
        <v>0</v>
      </c>
      <c r="F49" s="4">
        <v>12942635.98</v>
      </c>
      <c r="G49" s="4" t="s">
        <v>275</v>
      </c>
      <c r="H49" s="4" t="s">
        <v>276</v>
      </c>
      <c r="I49" s="4"/>
      <c r="J49" s="4"/>
      <c r="K49" s="4">
        <v>212</v>
      </c>
      <c r="L49" s="4">
        <v>30</v>
      </c>
      <c r="M49" s="4">
        <v>0</v>
      </c>
      <c r="N49" s="4" t="s">
        <v>3</v>
      </c>
      <c r="O49" s="4">
        <v>2</v>
      </c>
      <c r="P49" s="4"/>
    </row>
    <row r="51" spans="1:40" x14ac:dyDescent="0.2">
      <c r="A51">
        <v>-1</v>
      </c>
    </row>
    <row r="54" spans="1:40" x14ac:dyDescent="0.2">
      <c r="A54" s="3">
        <v>75</v>
      </c>
      <c r="B54" s="3" t="s">
        <v>343</v>
      </c>
      <c r="C54" s="3">
        <v>2021</v>
      </c>
      <c r="D54" s="3">
        <v>0</v>
      </c>
      <c r="E54" s="3">
        <v>8</v>
      </c>
      <c r="F54" s="3">
        <v>0</v>
      </c>
      <c r="G54" s="3">
        <v>0</v>
      </c>
      <c r="H54" s="3">
        <v>1</v>
      </c>
      <c r="I54" s="3">
        <v>0</v>
      </c>
      <c r="J54" s="3">
        <v>3</v>
      </c>
      <c r="K54" s="3">
        <v>0</v>
      </c>
      <c r="L54" s="3">
        <v>0</v>
      </c>
      <c r="M54" s="3">
        <v>0</v>
      </c>
      <c r="N54" s="3">
        <v>50209403</v>
      </c>
      <c r="O54" s="3">
        <v>1</v>
      </c>
    </row>
    <row r="55" spans="1:40" x14ac:dyDescent="0.2">
      <c r="A55" s="5">
        <v>3</v>
      </c>
      <c r="B55" s="5" t="s">
        <v>344</v>
      </c>
      <c r="C55" s="5">
        <v>1</v>
      </c>
      <c r="D55" s="5">
        <v>1</v>
      </c>
      <c r="E55" s="5">
        <v>1</v>
      </c>
      <c r="F55" s="5">
        <v>1</v>
      </c>
      <c r="G55" s="5">
        <v>1</v>
      </c>
      <c r="H55" s="5">
        <v>1</v>
      </c>
      <c r="I55" s="5">
        <v>1</v>
      </c>
      <c r="J55" s="5">
        <v>2</v>
      </c>
      <c r="K55" s="5">
        <v>51.68</v>
      </c>
      <c r="L55" s="5">
        <v>1</v>
      </c>
      <c r="M55" s="5">
        <v>1</v>
      </c>
      <c r="N55" s="5">
        <v>1</v>
      </c>
      <c r="O55" s="5">
        <v>1</v>
      </c>
      <c r="P55" s="5">
        <v>1</v>
      </c>
      <c r="Q55" s="5">
        <v>51.68</v>
      </c>
      <c r="R55" s="5">
        <v>1</v>
      </c>
      <c r="S55" s="5" t="s">
        <v>3</v>
      </c>
      <c r="T55" s="5" t="s">
        <v>3</v>
      </c>
      <c r="U55" s="5" t="s">
        <v>3</v>
      </c>
      <c r="V55" s="5" t="s">
        <v>3</v>
      </c>
      <c r="W55" s="5" t="s">
        <v>3</v>
      </c>
      <c r="X55" s="5" t="s">
        <v>3</v>
      </c>
      <c r="Y55" s="5" t="s">
        <v>3</v>
      </c>
      <c r="Z55" s="5" t="s">
        <v>3</v>
      </c>
      <c r="AA55" s="5" t="s">
        <v>3</v>
      </c>
      <c r="AB55" s="5" t="s">
        <v>3</v>
      </c>
      <c r="AC55" s="5" t="s">
        <v>3</v>
      </c>
      <c r="AD55" s="5" t="s">
        <v>3</v>
      </c>
      <c r="AE55" s="5" t="s">
        <v>3</v>
      </c>
      <c r="AF55" s="5" t="s">
        <v>3</v>
      </c>
      <c r="AG55" s="5" t="s">
        <v>3</v>
      </c>
      <c r="AH55" s="5" t="s">
        <v>3</v>
      </c>
      <c r="AI55" s="5"/>
      <c r="AJ55" s="5"/>
      <c r="AK55" s="5"/>
      <c r="AL55" s="5"/>
      <c r="AM55" s="5"/>
      <c r="AN55" s="5">
        <v>50209986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353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19" x14ac:dyDescent="0.2">
      <c r="A1">
        <f>ROW(Source!A28)</f>
        <v>28</v>
      </c>
      <c r="B1">
        <v>50209403</v>
      </c>
      <c r="C1">
        <v>50209479</v>
      </c>
      <c r="D1">
        <v>38722536</v>
      </c>
      <c r="E1">
        <v>66</v>
      </c>
      <c r="F1">
        <v>1</v>
      </c>
      <c r="G1">
        <v>1</v>
      </c>
      <c r="H1">
        <v>1</v>
      </c>
      <c r="I1" t="s">
        <v>346</v>
      </c>
      <c r="J1" t="s">
        <v>3</v>
      </c>
      <c r="K1" t="s">
        <v>347</v>
      </c>
      <c r="L1">
        <v>1369</v>
      </c>
      <c r="N1">
        <v>1013</v>
      </c>
      <c r="O1" t="s">
        <v>348</v>
      </c>
      <c r="P1" t="s">
        <v>348</v>
      </c>
      <c r="Q1">
        <v>1</v>
      </c>
      <c r="W1">
        <v>0</v>
      </c>
      <c r="X1">
        <v>-512803540</v>
      </c>
      <c r="Y1">
        <f t="shared" ref="Y1:Y32" si="0">(AT1*ROUND(1.3,7))</f>
        <v>5.6160000000000005</v>
      </c>
      <c r="AA1">
        <v>0</v>
      </c>
      <c r="AB1">
        <v>0</v>
      </c>
      <c r="AC1">
        <v>0</v>
      </c>
      <c r="AD1">
        <v>9.6199999999999992</v>
      </c>
      <c r="AE1">
        <v>0</v>
      </c>
      <c r="AF1">
        <v>0</v>
      </c>
      <c r="AG1">
        <v>0</v>
      </c>
      <c r="AH1">
        <v>9.6199999999999992</v>
      </c>
      <c r="AI1">
        <v>1</v>
      </c>
      <c r="AJ1">
        <v>1</v>
      </c>
      <c r="AK1">
        <v>1</v>
      </c>
      <c r="AL1">
        <v>1</v>
      </c>
      <c r="AM1">
        <v>4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4.32</v>
      </c>
      <c r="AU1" t="s">
        <v>22</v>
      </c>
      <c r="AV1">
        <v>1</v>
      </c>
      <c r="AW1">
        <v>2</v>
      </c>
      <c r="AX1">
        <v>50210001</v>
      </c>
      <c r="AY1">
        <v>1</v>
      </c>
      <c r="AZ1">
        <v>0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U1">
        <f>ROUND(AT1*Source!I28*AH1*AL1,2)</f>
        <v>831.17</v>
      </c>
      <c r="CV1">
        <f>ROUND(Y1*Source!I28,7)</f>
        <v>112.32</v>
      </c>
      <c r="CW1">
        <v>0</v>
      </c>
      <c r="CX1">
        <f>ROUND(Y1*Source!I28,7)</f>
        <v>112.32</v>
      </c>
      <c r="CY1">
        <f t="shared" ref="CY1:CY32" si="1">AD1</f>
        <v>9.6199999999999992</v>
      </c>
      <c r="CZ1">
        <f t="shared" ref="CZ1:CZ32" si="2">AH1</f>
        <v>9.6199999999999992</v>
      </c>
      <c r="DA1">
        <f t="shared" ref="DA1:DA32" si="3">AL1</f>
        <v>1</v>
      </c>
      <c r="DB1">
        <f t="shared" ref="DB1:DB32" si="4">ROUND((ROUND(AT1*CZ1,2)*ROUND(1.3,7)),6)</f>
        <v>54.027999999999999</v>
      </c>
      <c r="DC1">
        <f t="shared" ref="DC1:DC32" si="5">ROUND((ROUND(AT1*AG1,2)*ROUND(1.3,7)),6)</f>
        <v>0</v>
      </c>
      <c r="DD1" t="s">
        <v>3</v>
      </c>
      <c r="DE1" t="s">
        <v>3</v>
      </c>
      <c r="DF1">
        <f t="shared" ref="DF1:DF32" si="6">ROUND(ROUND(AE1,2)*CX1,2)</f>
        <v>0</v>
      </c>
      <c r="DG1">
        <f t="shared" ref="DG1:DG32" si="7">ROUND(ROUND(AF1,2)*CX1,2)</f>
        <v>0</v>
      </c>
      <c r="DH1">
        <f t="shared" ref="DH1:DH32" si="8">ROUND(ROUND(AG1,2)*CX1,2)</f>
        <v>0</v>
      </c>
      <c r="DI1">
        <f t="shared" ref="DI1:DI32" si="9">ROUND(ROUND(AH1,2)*CX1,2)</f>
        <v>1080.52</v>
      </c>
      <c r="DJ1">
        <f t="shared" ref="DJ1:DJ32" si="10">DI1</f>
        <v>1080.52</v>
      </c>
      <c r="DK1">
        <v>0</v>
      </c>
      <c r="DL1" t="s">
        <v>3</v>
      </c>
      <c r="DM1">
        <v>0</v>
      </c>
      <c r="DN1" t="s">
        <v>3</v>
      </c>
      <c r="DO1">
        <v>0</v>
      </c>
    </row>
    <row r="2" spans="1:119" x14ac:dyDescent="0.2">
      <c r="A2">
        <f>ROW(Source!A28)</f>
        <v>28</v>
      </c>
      <c r="B2">
        <v>50209403</v>
      </c>
      <c r="C2">
        <v>50209479</v>
      </c>
      <c r="D2">
        <v>38722550</v>
      </c>
      <c r="E2">
        <v>66</v>
      </c>
      <c r="F2">
        <v>1</v>
      </c>
      <c r="G2">
        <v>1</v>
      </c>
      <c r="H2">
        <v>1</v>
      </c>
      <c r="I2" t="s">
        <v>349</v>
      </c>
      <c r="J2" t="s">
        <v>3</v>
      </c>
      <c r="K2" t="s">
        <v>350</v>
      </c>
      <c r="L2">
        <v>1369</v>
      </c>
      <c r="N2">
        <v>1013</v>
      </c>
      <c r="O2" t="s">
        <v>348</v>
      </c>
      <c r="P2" t="s">
        <v>348</v>
      </c>
      <c r="Q2">
        <v>1</v>
      </c>
      <c r="W2">
        <v>0</v>
      </c>
      <c r="X2">
        <v>-1275334932</v>
      </c>
      <c r="Y2">
        <f t="shared" si="0"/>
        <v>5.6160000000000005</v>
      </c>
      <c r="AA2">
        <v>0</v>
      </c>
      <c r="AB2">
        <v>0</v>
      </c>
      <c r="AC2">
        <v>0</v>
      </c>
      <c r="AD2">
        <v>9.17</v>
      </c>
      <c r="AE2">
        <v>0</v>
      </c>
      <c r="AF2">
        <v>0</v>
      </c>
      <c r="AG2">
        <v>0</v>
      </c>
      <c r="AH2">
        <v>9.17</v>
      </c>
      <c r="AI2">
        <v>1</v>
      </c>
      <c r="AJ2">
        <v>1</v>
      </c>
      <c r="AK2">
        <v>1</v>
      </c>
      <c r="AL2">
        <v>1</v>
      </c>
      <c r="AM2">
        <v>4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4.32</v>
      </c>
      <c r="AU2" t="s">
        <v>22</v>
      </c>
      <c r="AV2">
        <v>1</v>
      </c>
      <c r="AW2">
        <v>2</v>
      </c>
      <c r="AX2">
        <v>50210002</v>
      </c>
      <c r="AY2">
        <v>1</v>
      </c>
      <c r="AZ2">
        <v>0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U2">
        <f>ROUND(AT2*Source!I28*AH2*AL2,2)</f>
        <v>792.29</v>
      </c>
      <c r="CV2">
        <f>ROUND(Y2*Source!I28,7)</f>
        <v>112.32</v>
      </c>
      <c r="CW2">
        <v>0</v>
      </c>
      <c r="CX2">
        <f>ROUND(Y2*Source!I28,7)</f>
        <v>112.32</v>
      </c>
      <c r="CY2">
        <f t="shared" si="1"/>
        <v>9.17</v>
      </c>
      <c r="CZ2">
        <f t="shared" si="2"/>
        <v>9.17</v>
      </c>
      <c r="DA2">
        <f t="shared" si="3"/>
        <v>1</v>
      </c>
      <c r="DB2">
        <f t="shared" si="4"/>
        <v>51.493000000000002</v>
      </c>
      <c r="DC2">
        <f t="shared" si="5"/>
        <v>0</v>
      </c>
      <c r="DD2" t="s">
        <v>3</v>
      </c>
      <c r="DE2" t="s">
        <v>3</v>
      </c>
      <c r="DF2">
        <f t="shared" si="6"/>
        <v>0</v>
      </c>
      <c r="DG2">
        <f t="shared" si="7"/>
        <v>0</v>
      </c>
      <c r="DH2">
        <f t="shared" si="8"/>
        <v>0</v>
      </c>
      <c r="DI2">
        <f t="shared" si="9"/>
        <v>1029.97</v>
      </c>
      <c r="DJ2">
        <f t="shared" si="10"/>
        <v>1029.97</v>
      </c>
      <c r="DK2">
        <v>0</v>
      </c>
      <c r="DL2" t="s">
        <v>3</v>
      </c>
      <c r="DM2">
        <v>0</v>
      </c>
      <c r="DN2" t="s">
        <v>3</v>
      </c>
      <c r="DO2">
        <v>0</v>
      </c>
    </row>
    <row r="3" spans="1:119" x14ac:dyDescent="0.2">
      <c r="A3">
        <f>ROW(Source!A28)</f>
        <v>28</v>
      </c>
      <c r="B3">
        <v>50209403</v>
      </c>
      <c r="C3">
        <v>50209479</v>
      </c>
      <c r="D3">
        <v>38722561</v>
      </c>
      <c r="E3">
        <v>66</v>
      </c>
      <c r="F3">
        <v>1</v>
      </c>
      <c r="G3">
        <v>1</v>
      </c>
      <c r="H3">
        <v>1</v>
      </c>
      <c r="I3" t="s">
        <v>351</v>
      </c>
      <c r="J3" t="s">
        <v>3</v>
      </c>
      <c r="K3" t="s">
        <v>352</v>
      </c>
      <c r="L3">
        <v>1369</v>
      </c>
      <c r="N3">
        <v>1013</v>
      </c>
      <c r="O3" t="s">
        <v>348</v>
      </c>
      <c r="P3" t="s">
        <v>348</v>
      </c>
      <c r="Q3">
        <v>1</v>
      </c>
      <c r="W3">
        <v>0</v>
      </c>
      <c r="X3">
        <v>-2140504649</v>
      </c>
      <c r="Y3">
        <f t="shared" si="0"/>
        <v>16.848000000000003</v>
      </c>
      <c r="AA3">
        <v>0</v>
      </c>
      <c r="AB3">
        <v>0</v>
      </c>
      <c r="AC3">
        <v>0</v>
      </c>
      <c r="AD3">
        <v>14.09</v>
      </c>
      <c r="AE3">
        <v>0</v>
      </c>
      <c r="AF3">
        <v>0</v>
      </c>
      <c r="AG3">
        <v>0</v>
      </c>
      <c r="AH3">
        <v>14.09</v>
      </c>
      <c r="AI3">
        <v>1</v>
      </c>
      <c r="AJ3">
        <v>1</v>
      </c>
      <c r="AK3">
        <v>1</v>
      </c>
      <c r="AL3">
        <v>1</v>
      </c>
      <c r="AM3">
        <v>4</v>
      </c>
      <c r="AN3">
        <v>0</v>
      </c>
      <c r="AO3">
        <v>1</v>
      </c>
      <c r="AP3">
        <v>1</v>
      </c>
      <c r="AQ3">
        <v>0</v>
      </c>
      <c r="AR3">
        <v>0</v>
      </c>
      <c r="AS3" t="s">
        <v>3</v>
      </c>
      <c r="AT3">
        <v>12.96</v>
      </c>
      <c r="AU3" t="s">
        <v>22</v>
      </c>
      <c r="AV3">
        <v>1</v>
      </c>
      <c r="AW3">
        <v>2</v>
      </c>
      <c r="AX3">
        <v>50210003</v>
      </c>
      <c r="AY3">
        <v>1</v>
      </c>
      <c r="AZ3">
        <v>0</v>
      </c>
      <c r="BA3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U3">
        <f>ROUND(AT3*Source!I28*AH3*AL3,2)</f>
        <v>3652.13</v>
      </c>
      <c r="CV3">
        <f>ROUND(Y3*Source!I28,7)</f>
        <v>336.96</v>
      </c>
      <c r="CW3">
        <v>0</v>
      </c>
      <c r="CX3">
        <f>ROUND(Y3*Source!I28,7)</f>
        <v>336.96</v>
      </c>
      <c r="CY3">
        <f t="shared" si="1"/>
        <v>14.09</v>
      </c>
      <c r="CZ3">
        <f t="shared" si="2"/>
        <v>14.09</v>
      </c>
      <c r="DA3">
        <f t="shared" si="3"/>
        <v>1</v>
      </c>
      <c r="DB3">
        <f t="shared" si="4"/>
        <v>237.393</v>
      </c>
      <c r="DC3">
        <f t="shared" si="5"/>
        <v>0</v>
      </c>
      <c r="DD3" t="s">
        <v>3</v>
      </c>
      <c r="DE3" t="s">
        <v>3</v>
      </c>
      <c r="DF3">
        <f t="shared" si="6"/>
        <v>0</v>
      </c>
      <c r="DG3">
        <f t="shared" si="7"/>
        <v>0</v>
      </c>
      <c r="DH3">
        <f t="shared" si="8"/>
        <v>0</v>
      </c>
      <c r="DI3">
        <f t="shared" si="9"/>
        <v>4747.7700000000004</v>
      </c>
      <c r="DJ3">
        <f t="shared" si="10"/>
        <v>4747.7700000000004</v>
      </c>
      <c r="DK3">
        <v>0</v>
      </c>
      <c r="DL3" t="s">
        <v>3</v>
      </c>
      <c r="DM3">
        <v>0</v>
      </c>
      <c r="DN3" t="s">
        <v>3</v>
      </c>
      <c r="DO3">
        <v>0</v>
      </c>
    </row>
    <row r="4" spans="1:119" x14ac:dyDescent="0.2">
      <c r="A4">
        <f>ROW(Source!A29)</f>
        <v>29</v>
      </c>
      <c r="B4">
        <v>50209403</v>
      </c>
      <c r="C4">
        <v>50209480</v>
      </c>
      <c r="D4">
        <v>38722550</v>
      </c>
      <c r="E4">
        <v>66</v>
      </c>
      <c r="F4">
        <v>1</v>
      </c>
      <c r="G4">
        <v>1</v>
      </c>
      <c r="H4">
        <v>1</v>
      </c>
      <c r="I4" t="s">
        <v>349</v>
      </c>
      <c r="J4" t="s">
        <v>3</v>
      </c>
      <c r="K4" t="s">
        <v>350</v>
      </c>
      <c r="L4">
        <v>1369</v>
      </c>
      <c r="N4">
        <v>1013</v>
      </c>
      <c r="O4" t="s">
        <v>348</v>
      </c>
      <c r="P4" t="s">
        <v>348</v>
      </c>
      <c r="Q4">
        <v>1</v>
      </c>
      <c r="W4">
        <v>0</v>
      </c>
      <c r="X4">
        <v>-1275334932</v>
      </c>
      <c r="Y4">
        <f t="shared" si="0"/>
        <v>8.4240000000000013</v>
      </c>
      <c r="AA4">
        <v>0</v>
      </c>
      <c r="AB4">
        <v>0</v>
      </c>
      <c r="AC4">
        <v>0</v>
      </c>
      <c r="AD4">
        <v>9.17</v>
      </c>
      <c r="AE4">
        <v>0</v>
      </c>
      <c r="AF4">
        <v>0</v>
      </c>
      <c r="AG4">
        <v>0</v>
      </c>
      <c r="AH4">
        <v>9.17</v>
      </c>
      <c r="AI4">
        <v>1</v>
      </c>
      <c r="AJ4">
        <v>1</v>
      </c>
      <c r="AK4">
        <v>1</v>
      </c>
      <c r="AL4">
        <v>1</v>
      </c>
      <c r="AM4">
        <v>4</v>
      </c>
      <c r="AN4">
        <v>0</v>
      </c>
      <c r="AO4">
        <v>1</v>
      </c>
      <c r="AP4">
        <v>1</v>
      </c>
      <c r="AQ4">
        <v>0</v>
      </c>
      <c r="AR4">
        <v>0</v>
      </c>
      <c r="AS4" t="s">
        <v>3</v>
      </c>
      <c r="AT4">
        <v>6.48</v>
      </c>
      <c r="AU4" t="s">
        <v>22</v>
      </c>
      <c r="AV4">
        <v>1</v>
      </c>
      <c r="AW4">
        <v>2</v>
      </c>
      <c r="AX4">
        <v>50210004</v>
      </c>
      <c r="AY4">
        <v>1</v>
      </c>
      <c r="AZ4">
        <v>0</v>
      </c>
      <c r="BA4">
        <v>4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U4">
        <f>ROUND(AT4*Source!I29*AH4*AL4,2)</f>
        <v>1188.43</v>
      </c>
      <c r="CV4">
        <f>ROUND(Y4*Source!I29,7)</f>
        <v>168.48</v>
      </c>
      <c r="CW4">
        <v>0</v>
      </c>
      <c r="CX4">
        <f>ROUND(Y4*Source!I29,7)</f>
        <v>168.48</v>
      </c>
      <c r="CY4">
        <f t="shared" si="1"/>
        <v>9.17</v>
      </c>
      <c r="CZ4">
        <f t="shared" si="2"/>
        <v>9.17</v>
      </c>
      <c r="DA4">
        <f t="shared" si="3"/>
        <v>1</v>
      </c>
      <c r="DB4">
        <f t="shared" si="4"/>
        <v>77.245999999999995</v>
      </c>
      <c r="DC4">
        <f t="shared" si="5"/>
        <v>0</v>
      </c>
      <c r="DD4" t="s">
        <v>3</v>
      </c>
      <c r="DE4" t="s">
        <v>3</v>
      </c>
      <c r="DF4">
        <f t="shared" si="6"/>
        <v>0</v>
      </c>
      <c r="DG4">
        <f t="shared" si="7"/>
        <v>0</v>
      </c>
      <c r="DH4">
        <f t="shared" si="8"/>
        <v>0</v>
      </c>
      <c r="DI4">
        <f t="shared" si="9"/>
        <v>1544.96</v>
      </c>
      <c r="DJ4">
        <f t="shared" si="10"/>
        <v>1544.96</v>
      </c>
      <c r="DK4">
        <v>0</v>
      </c>
      <c r="DL4" t="s">
        <v>3</v>
      </c>
      <c r="DM4">
        <v>0</v>
      </c>
      <c r="DN4" t="s">
        <v>3</v>
      </c>
      <c r="DO4">
        <v>0</v>
      </c>
    </row>
    <row r="5" spans="1:119" x14ac:dyDescent="0.2">
      <c r="A5">
        <f>ROW(Source!A29)</f>
        <v>29</v>
      </c>
      <c r="B5">
        <v>50209403</v>
      </c>
      <c r="C5">
        <v>50209480</v>
      </c>
      <c r="D5">
        <v>38722565</v>
      </c>
      <c r="E5">
        <v>66</v>
      </c>
      <c r="F5">
        <v>1</v>
      </c>
      <c r="G5">
        <v>1</v>
      </c>
      <c r="H5">
        <v>1</v>
      </c>
      <c r="I5" t="s">
        <v>353</v>
      </c>
      <c r="J5" t="s">
        <v>3</v>
      </c>
      <c r="K5" t="s">
        <v>354</v>
      </c>
      <c r="L5">
        <v>1369</v>
      </c>
      <c r="N5">
        <v>1013</v>
      </c>
      <c r="O5" t="s">
        <v>348</v>
      </c>
      <c r="P5" t="s">
        <v>348</v>
      </c>
      <c r="Q5">
        <v>1</v>
      </c>
      <c r="W5">
        <v>0</v>
      </c>
      <c r="X5">
        <v>126826561</v>
      </c>
      <c r="Y5">
        <f t="shared" si="0"/>
        <v>19.655999999999999</v>
      </c>
      <c r="AA5">
        <v>0</v>
      </c>
      <c r="AB5">
        <v>0</v>
      </c>
      <c r="AC5">
        <v>0</v>
      </c>
      <c r="AD5">
        <v>12.69</v>
      </c>
      <c r="AE5">
        <v>0</v>
      </c>
      <c r="AF5">
        <v>0</v>
      </c>
      <c r="AG5">
        <v>0</v>
      </c>
      <c r="AH5">
        <v>12.69</v>
      </c>
      <c r="AI5">
        <v>1</v>
      </c>
      <c r="AJ5">
        <v>1</v>
      </c>
      <c r="AK5">
        <v>1</v>
      </c>
      <c r="AL5">
        <v>1</v>
      </c>
      <c r="AM5">
        <v>4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15.12</v>
      </c>
      <c r="AU5" t="s">
        <v>22</v>
      </c>
      <c r="AV5">
        <v>1</v>
      </c>
      <c r="AW5">
        <v>2</v>
      </c>
      <c r="AX5">
        <v>50210005</v>
      </c>
      <c r="AY5">
        <v>1</v>
      </c>
      <c r="AZ5">
        <v>0</v>
      </c>
      <c r="BA5">
        <v>5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U5">
        <f>ROUND(AT5*Source!I29*AH5*AL5,2)</f>
        <v>3837.46</v>
      </c>
      <c r="CV5">
        <f>ROUND(Y5*Source!I29,7)</f>
        <v>393.12</v>
      </c>
      <c r="CW5">
        <v>0</v>
      </c>
      <c r="CX5">
        <f>ROUND(Y5*Source!I29,7)</f>
        <v>393.12</v>
      </c>
      <c r="CY5">
        <f t="shared" si="1"/>
        <v>12.69</v>
      </c>
      <c r="CZ5">
        <f t="shared" si="2"/>
        <v>12.69</v>
      </c>
      <c r="DA5">
        <f t="shared" si="3"/>
        <v>1</v>
      </c>
      <c r="DB5">
        <f t="shared" si="4"/>
        <v>249.43100000000001</v>
      </c>
      <c r="DC5">
        <f t="shared" si="5"/>
        <v>0</v>
      </c>
      <c r="DD5" t="s">
        <v>3</v>
      </c>
      <c r="DE5" t="s">
        <v>3</v>
      </c>
      <c r="DF5">
        <f t="shared" si="6"/>
        <v>0</v>
      </c>
      <c r="DG5">
        <f t="shared" si="7"/>
        <v>0</v>
      </c>
      <c r="DH5">
        <f t="shared" si="8"/>
        <v>0</v>
      </c>
      <c r="DI5">
        <f t="shared" si="9"/>
        <v>4988.6899999999996</v>
      </c>
      <c r="DJ5">
        <f t="shared" si="10"/>
        <v>4988.6899999999996</v>
      </c>
      <c r="DK5">
        <v>0</v>
      </c>
      <c r="DL5" t="s">
        <v>3</v>
      </c>
      <c r="DM5">
        <v>0</v>
      </c>
      <c r="DN5" t="s">
        <v>3</v>
      </c>
      <c r="DO5">
        <v>0</v>
      </c>
    </row>
    <row r="6" spans="1:119" x14ac:dyDescent="0.2">
      <c r="A6">
        <f>ROW(Source!A30)</f>
        <v>30</v>
      </c>
      <c r="B6">
        <v>50209403</v>
      </c>
      <c r="C6">
        <v>50209481</v>
      </c>
      <c r="D6">
        <v>38722536</v>
      </c>
      <c r="E6">
        <v>66</v>
      </c>
      <c r="F6">
        <v>1</v>
      </c>
      <c r="G6">
        <v>1</v>
      </c>
      <c r="H6">
        <v>1</v>
      </c>
      <c r="I6" t="s">
        <v>346</v>
      </c>
      <c r="J6" t="s">
        <v>3</v>
      </c>
      <c r="K6" t="s">
        <v>347</v>
      </c>
      <c r="L6">
        <v>1369</v>
      </c>
      <c r="N6">
        <v>1013</v>
      </c>
      <c r="O6" t="s">
        <v>348</v>
      </c>
      <c r="P6" t="s">
        <v>348</v>
      </c>
      <c r="Q6">
        <v>1</v>
      </c>
      <c r="W6">
        <v>0</v>
      </c>
      <c r="X6">
        <v>-512803540</v>
      </c>
      <c r="Y6">
        <f t="shared" si="0"/>
        <v>1.4949999999999999</v>
      </c>
      <c r="AA6">
        <v>0</v>
      </c>
      <c r="AB6">
        <v>0</v>
      </c>
      <c r="AC6">
        <v>0</v>
      </c>
      <c r="AD6">
        <v>9.6199999999999992</v>
      </c>
      <c r="AE6">
        <v>0</v>
      </c>
      <c r="AF6">
        <v>0</v>
      </c>
      <c r="AG6">
        <v>0</v>
      </c>
      <c r="AH6">
        <v>9.6199999999999992</v>
      </c>
      <c r="AI6">
        <v>1</v>
      </c>
      <c r="AJ6">
        <v>1</v>
      </c>
      <c r="AK6">
        <v>1</v>
      </c>
      <c r="AL6">
        <v>1</v>
      </c>
      <c r="AM6">
        <v>4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1.1499999999999999</v>
      </c>
      <c r="AU6" t="s">
        <v>22</v>
      </c>
      <c r="AV6">
        <v>1</v>
      </c>
      <c r="AW6">
        <v>2</v>
      </c>
      <c r="AX6">
        <v>50209875</v>
      </c>
      <c r="AY6">
        <v>1</v>
      </c>
      <c r="AZ6">
        <v>0</v>
      </c>
      <c r="BA6">
        <v>6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U6">
        <f>ROUND(AT6*Source!I30*AH6*AL6,2)</f>
        <v>221.26</v>
      </c>
      <c r="CV6">
        <f>ROUND(Y6*Source!I30,7)</f>
        <v>29.9</v>
      </c>
      <c r="CW6">
        <v>0</v>
      </c>
      <c r="CX6">
        <f>ROUND(Y6*Source!I30,7)</f>
        <v>29.9</v>
      </c>
      <c r="CY6">
        <f t="shared" si="1"/>
        <v>9.6199999999999992</v>
      </c>
      <c r="CZ6">
        <f t="shared" si="2"/>
        <v>9.6199999999999992</v>
      </c>
      <c r="DA6">
        <f t="shared" si="3"/>
        <v>1</v>
      </c>
      <c r="DB6">
        <f t="shared" si="4"/>
        <v>14.378</v>
      </c>
      <c r="DC6">
        <f t="shared" si="5"/>
        <v>0</v>
      </c>
      <c r="DD6" t="s">
        <v>3</v>
      </c>
      <c r="DE6" t="s">
        <v>3</v>
      </c>
      <c r="DF6">
        <f t="shared" si="6"/>
        <v>0</v>
      </c>
      <c r="DG6">
        <f t="shared" si="7"/>
        <v>0</v>
      </c>
      <c r="DH6">
        <f t="shared" si="8"/>
        <v>0</v>
      </c>
      <c r="DI6">
        <f t="shared" si="9"/>
        <v>287.64</v>
      </c>
      <c r="DJ6">
        <f t="shared" si="10"/>
        <v>287.64</v>
      </c>
      <c r="DK6">
        <v>0</v>
      </c>
      <c r="DL6" t="s">
        <v>3</v>
      </c>
      <c r="DM6">
        <v>0</v>
      </c>
      <c r="DN6" t="s">
        <v>3</v>
      </c>
      <c r="DO6">
        <v>0</v>
      </c>
    </row>
    <row r="7" spans="1:119" x14ac:dyDescent="0.2">
      <c r="A7">
        <f>ROW(Source!A30)</f>
        <v>30</v>
      </c>
      <c r="B7">
        <v>50209403</v>
      </c>
      <c r="C7">
        <v>50209481</v>
      </c>
      <c r="D7">
        <v>38722565</v>
      </c>
      <c r="E7">
        <v>66</v>
      </c>
      <c r="F7">
        <v>1</v>
      </c>
      <c r="G7">
        <v>1</v>
      </c>
      <c r="H7">
        <v>1</v>
      </c>
      <c r="I7" t="s">
        <v>353</v>
      </c>
      <c r="J7" t="s">
        <v>3</v>
      </c>
      <c r="K7" t="s">
        <v>354</v>
      </c>
      <c r="L7">
        <v>1369</v>
      </c>
      <c r="N7">
        <v>1013</v>
      </c>
      <c r="O7" t="s">
        <v>348</v>
      </c>
      <c r="P7" t="s">
        <v>348</v>
      </c>
      <c r="Q7">
        <v>1</v>
      </c>
      <c r="W7">
        <v>0</v>
      </c>
      <c r="X7">
        <v>126826561</v>
      </c>
      <c r="Y7">
        <f t="shared" si="0"/>
        <v>2.2490000000000001</v>
      </c>
      <c r="AA7">
        <v>0</v>
      </c>
      <c r="AB7">
        <v>0</v>
      </c>
      <c r="AC7">
        <v>0</v>
      </c>
      <c r="AD7">
        <v>12.69</v>
      </c>
      <c r="AE7">
        <v>0</v>
      </c>
      <c r="AF7">
        <v>0</v>
      </c>
      <c r="AG7">
        <v>0</v>
      </c>
      <c r="AH7">
        <v>12.69</v>
      </c>
      <c r="AI7">
        <v>1</v>
      </c>
      <c r="AJ7">
        <v>1</v>
      </c>
      <c r="AK7">
        <v>1</v>
      </c>
      <c r="AL7">
        <v>1</v>
      </c>
      <c r="AM7">
        <v>4</v>
      </c>
      <c r="AN7">
        <v>0</v>
      </c>
      <c r="AO7">
        <v>1</v>
      </c>
      <c r="AP7">
        <v>1</v>
      </c>
      <c r="AQ7">
        <v>0</v>
      </c>
      <c r="AR7">
        <v>0</v>
      </c>
      <c r="AS7" t="s">
        <v>3</v>
      </c>
      <c r="AT7">
        <v>1.73</v>
      </c>
      <c r="AU7" t="s">
        <v>22</v>
      </c>
      <c r="AV7">
        <v>1</v>
      </c>
      <c r="AW7">
        <v>2</v>
      </c>
      <c r="AX7">
        <v>50209876</v>
      </c>
      <c r="AY7">
        <v>1</v>
      </c>
      <c r="AZ7">
        <v>0</v>
      </c>
      <c r="BA7">
        <v>7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U7">
        <f>ROUND(AT7*Source!I30*AH7*AL7,2)</f>
        <v>439.07</v>
      </c>
      <c r="CV7">
        <f>ROUND(Y7*Source!I30,7)</f>
        <v>44.98</v>
      </c>
      <c r="CW7">
        <v>0</v>
      </c>
      <c r="CX7">
        <f>ROUND(Y7*Source!I30,7)</f>
        <v>44.98</v>
      </c>
      <c r="CY7">
        <f t="shared" si="1"/>
        <v>12.69</v>
      </c>
      <c r="CZ7">
        <f t="shared" si="2"/>
        <v>12.69</v>
      </c>
      <c r="DA7">
        <f t="shared" si="3"/>
        <v>1</v>
      </c>
      <c r="DB7">
        <f t="shared" si="4"/>
        <v>28.535</v>
      </c>
      <c r="DC7">
        <f t="shared" si="5"/>
        <v>0</v>
      </c>
      <c r="DD7" t="s">
        <v>3</v>
      </c>
      <c r="DE7" t="s">
        <v>3</v>
      </c>
      <c r="DF7">
        <f t="shared" si="6"/>
        <v>0</v>
      </c>
      <c r="DG7">
        <f t="shared" si="7"/>
        <v>0</v>
      </c>
      <c r="DH7">
        <f t="shared" si="8"/>
        <v>0</v>
      </c>
      <c r="DI7">
        <f t="shared" si="9"/>
        <v>570.79999999999995</v>
      </c>
      <c r="DJ7">
        <f t="shared" si="10"/>
        <v>570.79999999999995</v>
      </c>
      <c r="DK7">
        <v>0</v>
      </c>
      <c r="DL7" t="s">
        <v>3</v>
      </c>
      <c r="DM7">
        <v>0</v>
      </c>
      <c r="DN7" t="s">
        <v>3</v>
      </c>
      <c r="DO7">
        <v>0</v>
      </c>
    </row>
    <row r="8" spans="1:119" x14ac:dyDescent="0.2">
      <c r="A8">
        <f>ROW(Source!A31)</f>
        <v>31</v>
      </c>
      <c r="B8">
        <v>50209403</v>
      </c>
      <c r="C8">
        <v>50209482</v>
      </c>
      <c r="D8">
        <v>38722542</v>
      </c>
      <c r="E8">
        <v>66</v>
      </c>
      <c r="F8">
        <v>1</v>
      </c>
      <c r="G8">
        <v>1</v>
      </c>
      <c r="H8">
        <v>1</v>
      </c>
      <c r="I8" t="s">
        <v>355</v>
      </c>
      <c r="J8" t="s">
        <v>3</v>
      </c>
      <c r="K8" t="s">
        <v>356</v>
      </c>
      <c r="L8">
        <v>1369</v>
      </c>
      <c r="N8">
        <v>1013</v>
      </c>
      <c r="O8" t="s">
        <v>348</v>
      </c>
      <c r="P8" t="s">
        <v>348</v>
      </c>
      <c r="Q8">
        <v>1</v>
      </c>
      <c r="W8">
        <v>0</v>
      </c>
      <c r="X8">
        <v>286205319</v>
      </c>
      <c r="Y8">
        <f t="shared" si="0"/>
        <v>8.4240000000000013</v>
      </c>
      <c r="AA8">
        <v>0</v>
      </c>
      <c r="AB8">
        <v>0</v>
      </c>
      <c r="AC8">
        <v>0</v>
      </c>
      <c r="AD8">
        <v>12.92</v>
      </c>
      <c r="AE8">
        <v>0</v>
      </c>
      <c r="AF8">
        <v>0</v>
      </c>
      <c r="AG8">
        <v>0</v>
      </c>
      <c r="AH8">
        <v>12.92</v>
      </c>
      <c r="AI8">
        <v>1</v>
      </c>
      <c r="AJ8">
        <v>1</v>
      </c>
      <c r="AK8">
        <v>1</v>
      </c>
      <c r="AL8">
        <v>1</v>
      </c>
      <c r="AM8">
        <v>4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6.48</v>
      </c>
      <c r="AU8" t="s">
        <v>22</v>
      </c>
      <c r="AV8">
        <v>1</v>
      </c>
      <c r="AW8">
        <v>2</v>
      </c>
      <c r="AX8">
        <v>50209877</v>
      </c>
      <c r="AY8">
        <v>1</v>
      </c>
      <c r="AZ8">
        <v>0</v>
      </c>
      <c r="BA8">
        <v>8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U8">
        <f>ROUND(AT8*Source!I31*AH8*AL8,2)</f>
        <v>50.23</v>
      </c>
      <c r="CV8">
        <f>ROUND(Y8*Source!I31,7)</f>
        <v>5.0544000000000002</v>
      </c>
      <c r="CW8">
        <v>0</v>
      </c>
      <c r="CX8">
        <f>ROUND(Y8*Source!I31,7)</f>
        <v>5.0544000000000002</v>
      </c>
      <c r="CY8">
        <f t="shared" si="1"/>
        <v>12.92</v>
      </c>
      <c r="CZ8">
        <f t="shared" si="2"/>
        <v>12.92</v>
      </c>
      <c r="DA8">
        <f t="shared" si="3"/>
        <v>1</v>
      </c>
      <c r="DB8">
        <f t="shared" si="4"/>
        <v>108.836</v>
      </c>
      <c r="DC8">
        <f t="shared" si="5"/>
        <v>0</v>
      </c>
      <c r="DD8" t="s">
        <v>3</v>
      </c>
      <c r="DE8" t="s">
        <v>3</v>
      </c>
      <c r="DF8">
        <f t="shared" si="6"/>
        <v>0</v>
      </c>
      <c r="DG8">
        <f t="shared" si="7"/>
        <v>0</v>
      </c>
      <c r="DH8">
        <f t="shared" si="8"/>
        <v>0</v>
      </c>
      <c r="DI8">
        <f t="shared" si="9"/>
        <v>65.3</v>
      </c>
      <c r="DJ8">
        <f t="shared" si="10"/>
        <v>65.3</v>
      </c>
      <c r="DK8">
        <v>0</v>
      </c>
      <c r="DL8" t="s">
        <v>3</v>
      </c>
      <c r="DM8">
        <v>0</v>
      </c>
      <c r="DN8" t="s">
        <v>3</v>
      </c>
      <c r="DO8">
        <v>0</v>
      </c>
    </row>
    <row r="9" spans="1:119" x14ac:dyDescent="0.2">
      <c r="A9">
        <f>ROW(Source!A31)</f>
        <v>31</v>
      </c>
      <c r="B9">
        <v>50209403</v>
      </c>
      <c r="C9">
        <v>50209482</v>
      </c>
      <c r="D9">
        <v>38722565</v>
      </c>
      <c r="E9">
        <v>66</v>
      </c>
      <c r="F9">
        <v>1</v>
      </c>
      <c r="G9">
        <v>1</v>
      </c>
      <c r="H9">
        <v>1</v>
      </c>
      <c r="I9" t="s">
        <v>353</v>
      </c>
      <c r="J9" t="s">
        <v>3</v>
      </c>
      <c r="K9" t="s">
        <v>354</v>
      </c>
      <c r="L9">
        <v>1369</v>
      </c>
      <c r="N9">
        <v>1013</v>
      </c>
      <c r="O9" t="s">
        <v>348</v>
      </c>
      <c r="P9" t="s">
        <v>348</v>
      </c>
      <c r="Q9">
        <v>1</v>
      </c>
      <c r="W9">
        <v>0</v>
      </c>
      <c r="X9">
        <v>126826561</v>
      </c>
      <c r="Y9">
        <f t="shared" si="0"/>
        <v>8.4240000000000013</v>
      </c>
      <c r="AA9">
        <v>0</v>
      </c>
      <c r="AB9">
        <v>0</v>
      </c>
      <c r="AC9">
        <v>0</v>
      </c>
      <c r="AD9">
        <v>12.69</v>
      </c>
      <c r="AE9">
        <v>0</v>
      </c>
      <c r="AF9">
        <v>0</v>
      </c>
      <c r="AG9">
        <v>0</v>
      </c>
      <c r="AH9">
        <v>12.69</v>
      </c>
      <c r="AI9">
        <v>1</v>
      </c>
      <c r="AJ9">
        <v>1</v>
      </c>
      <c r="AK9">
        <v>1</v>
      </c>
      <c r="AL9">
        <v>1</v>
      </c>
      <c r="AM9">
        <v>4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6.48</v>
      </c>
      <c r="AU9" t="s">
        <v>22</v>
      </c>
      <c r="AV9">
        <v>1</v>
      </c>
      <c r="AW9">
        <v>2</v>
      </c>
      <c r="AX9">
        <v>50209878</v>
      </c>
      <c r="AY9">
        <v>1</v>
      </c>
      <c r="AZ9">
        <v>0</v>
      </c>
      <c r="BA9">
        <v>9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U9">
        <f>ROUND(AT9*Source!I31*AH9*AL9,2)</f>
        <v>49.34</v>
      </c>
      <c r="CV9">
        <f>ROUND(Y9*Source!I31,7)</f>
        <v>5.0544000000000002</v>
      </c>
      <c r="CW9">
        <v>0</v>
      </c>
      <c r="CX9">
        <f>ROUND(Y9*Source!I31,7)</f>
        <v>5.0544000000000002</v>
      </c>
      <c r="CY9">
        <f t="shared" si="1"/>
        <v>12.69</v>
      </c>
      <c r="CZ9">
        <f t="shared" si="2"/>
        <v>12.69</v>
      </c>
      <c r="DA9">
        <f t="shared" si="3"/>
        <v>1</v>
      </c>
      <c r="DB9">
        <f t="shared" si="4"/>
        <v>106.899</v>
      </c>
      <c r="DC9">
        <f t="shared" si="5"/>
        <v>0</v>
      </c>
      <c r="DD9" t="s">
        <v>3</v>
      </c>
      <c r="DE9" t="s">
        <v>3</v>
      </c>
      <c r="DF9">
        <f t="shared" si="6"/>
        <v>0</v>
      </c>
      <c r="DG9">
        <f t="shared" si="7"/>
        <v>0</v>
      </c>
      <c r="DH9">
        <f t="shared" si="8"/>
        <v>0</v>
      </c>
      <c r="DI9">
        <f t="shared" si="9"/>
        <v>64.14</v>
      </c>
      <c r="DJ9">
        <f t="shared" si="10"/>
        <v>64.14</v>
      </c>
      <c r="DK9">
        <v>0</v>
      </c>
      <c r="DL9" t="s">
        <v>3</v>
      </c>
      <c r="DM9">
        <v>0</v>
      </c>
      <c r="DN9" t="s">
        <v>3</v>
      </c>
      <c r="DO9">
        <v>0</v>
      </c>
    </row>
    <row r="10" spans="1:119" x14ac:dyDescent="0.2">
      <c r="A10">
        <f>ROW(Source!A32)</f>
        <v>32</v>
      </c>
      <c r="B10">
        <v>50209403</v>
      </c>
      <c r="C10">
        <v>50209483</v>
      </c>
      <c r="D10">
        <v>38722542</v>
      </c>
      <c r="E10">
        <v>66</v>
      </c>
      <c r="F10">
        <v>1</v>
      </c>
      <c r="G10">
        <v>1</v>
      </c>
      <c r="H10">
        <v>1</v>
      </c>
      <c r="I10" t="s">
        <v>355</v>
      </c>
      <c r="J10" t="s">
        <v>3</v>
      </c>
      <c r="K10" t="s">
        <v>356</v>
      </c>
      <c r="L10">
        <v>1369</v>
      </c>
      <c r="N10">
        <v>1013</v>
      </c>
      <c r="O10" t="s">
        <v>348</v>
      </c>
      <c r="P10" t="s">
        <v>348</v>
      </c>
      <c r="Q10">
        <v>1</v>
      </c>
      <c r="W10">
        <v>0</v>
      </c>
      <c r="X10">
        <v>286205319</v>
      </c>
      <c r="Y10">
        <f t="shared" si="0"/>
        <v>1.0530000000000002</v>
      </c>
      <c r="AA10">
        <v>0</v>
      </c>
      <c r="AB10">
        <v>0</v>
      </c>
      <c r="AC10">
        <v>0</v>
      </c>
      <c r="AD10">
        <v>12.92</v>
      </c>
      <c r="AE10">
        <v>0</v>
      </c>
      <c r="AF10">
        <v>0</v>
      </c>
      <c r="AG10">
        <v>0</v>
      </c>
      <c r="AH10">
        <v>12.92</v>
      </c>
      <c r="AI10">
        <v>1</v>
      </c>
      <c r="AJ10">
        <v>1</v>
      </c>
      <c r="AK10">
        <v>1</v>
      </c>
      <c r="AL10">
        <v>1</v>
      </c>
      <c r="AM10">
        <v>4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0.81</v>
      </c>
      <c r="AU10" t="s">
        <v>22</v>
      </c>
      <c r="AV10">
        <v>1</v>
      </c>
      <c r="AW10">
        <v>2</v>
      </c>
      <c r="AX10">
        <v>50209879</v>
      </c>
      <c r="AY10">
        <v>1</v>
      </c>
      <c r="AZ10">
        <v>0</v>
      </c>
      <c r="BA10">
        <v>10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U10">
        <f>ROUND(AT10*Source!I32*AH10*AL10,2)</f>
        <v>408.14</v>
      </c>
      <c r="CV10">
        <f>ROUND(Y10*Source!I32,7)</f>
        <v>41.067</v>
      </c>
      <c r="CW10">
        <v>0</v>
      </c>
      <c r="CX10">
        <f>ROUND(Y10*Source!I32,7)</f>
        <v>41.067</v>
      </c>
      <c r="CY10">
        <f t="shared" si="1"/>
        <v>12.92</v>
      </c>
      <c r="CZ10">
        <f t="shared" si="2"/>
        <v>12.92</v>
      </c>
      <c r="DA10">
        <f t="shared" si="3"/>
        <v>1</v>
      </c>
      <c r="DB10">
        <f t="shared" si="4"/>
        <v>13.611000000000001</v>
      </c>
      <c r="DC10">
        <f t="shared" si="5"/>
        <v>0</v>
      </c>
      <c r="DD10" t="s">
        <v>3</v>
      </c>
      <c r="DE10" t="s">
        <v>3</v>
      </c>
      <c r="DF10">
        <f t="shared" si="6"/>
        <v>0</v>
      </c>
      <c r="DG10">
        <f t="shared" si="7"/>
        <v>0</v>
      </c>
      <c r="DH10">
        <f t="shared" si="8"/>
        <v>0</v>
      </c>
      <c r="DI10">
        <f t="shared" si="9"/>
        <v>530.59</v>
      </c>
      <c r="DJ10">
        <f t="shared" si="10"/>
        <v>530.59</v>
      </c>
      <c r="DK10">
        <v>0</v>
      </c>
      <c r="DL10" t="s">
        <v>3</v>
      </c>
      <c r="DM10">
        <v>0</v>
      </c>
      <c r="DN10" t="s">
        <v>3</v>
      </c>
      <c r="DO10">
        <v>0</v>
      </c>
    </row>
    <row r="11" spans="1:119" x14ac:dyDescent="0.2">
      <c r="A11">
        <f>ROW(Source!A32)</f>
        <v>32</v>
      </c>
      <c r="B11">
        <v>50209403</v>
      </c>
      <c r="C11">
        <v>50209483</v>
      </c>
      <c r="D11">
        <v>38722565</v>
      </c>
      <c r="E11">
        <v>66</v>
      </c>
      <c r="F11">
        <v>1</v>
      </c>
      <c r="G11">
        <v>1</v>
      </c>
      <c r="H11">
        <v>1</v>
      </c>
      <c r="I11" t="s">
        <v>353</v>
      </c>
      <c r="J11" t="s">
        <v>3</v>
      </c>
      <c r="K11" t="s">
        <v>354</v>
      </c>
      <c r="L11">
        <v>1369</v>
      </c>
      <c r="N11">
        <v>1013</v>
      </c>
      <c r="O11" t="s">
        <v>348</v>
      </c>
      <c r="P11" t="s">
        <v>348</v>
      </c>
      <c r="Q11">
        <v>1</v>
      </c>
      <c r="W11">
        <v>0</v>
      </c>
      <c r="X11">
        <v>126826561</v>
      </c>
      <c r="Y11">
        <f t="shared" si="0"/>
        <v>1.0530000000000002</v>
      </c>
      <c r="AA11">
        <v>0</v>
      </c>
      <c r="AB11">
        <v>0</v>
      </c>
      <c r="AC11">
        <v>0</v>
      </c>
      <c r="AD11">
        <v>12.69</v>
      </c>
      <c r="AE11">
        <v>0</v>
      </c>
      <c r="AF11">
        <v>0</v>
      </c>
      <c r="AG11">
        <v>0</v>
      </c>
      <c r="AH11">
        <v>12.69</v>
      </c>
      <c r="AI11">
        <v>1</v>
      </c>
      <c r="AJ11">
        <v>1</v>
      </c>
      <c r="AK11">
        <v>1</v>
      </c>
      <c r="AL11">
        <v>1</v>
      </c>
      <c r="AM11">
        <v>4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0.81</v>
      </c>
      <c r="AU11" t="s">
        <v>22</v>
      </c>
      <c r="AV11">
        <v>1</v>
      </c>
      <c r="AW11">
        <v>2</v>
      </c>
      <c r="AX11">
        <v>50209880</v>
      </c>
      <c r="AY11">
        <v>1</v>
      </c>
      <c r="AZ11">
        <v>0</v>
      </c>
      <c r="BA11">
        <v>11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U11">
        <f>ROUND(AT11*Source!I32*AH11*AL11,2)</f>
        <v>400.88</v>
      </c>
      <c r="CV11">
        <f>ROUND(Y11*Source!I32,7)</f>
        <v>41.067</v>
      </c>
      <c r="CW11">
        <v>0</v>
      </c>
      <c r="CX11">
        <f>ROUND(Y11*Source!I32,7)</f>
        <v>41.067</v>
      </c>
      <c r="CY11">
        <f t="shared" si="1"/>
        <v>12.69</v>
      </c>
      <c r="CZ11">
        <f t="shared" si="2"/>
        <v>12.69</v>
      </c>
      <c r="DA11">
        <f t="shared" si="3"/>
        <v>1</v>
      </c>
      <c r="DB11">
        <f t="shared" si="4"/>
        <v>13.364000000000001</v>
      </c>
      <c r="DC11">
        <f t="shared" si="5"/>
        <v>0</v>
      </c>
      <c r="DD11" t="s">
        <v>3</v>
      </c>
      <c r="DE11" t="s">
        <v>3</v>
      </c>
      <c r="DF11">
        <f t="shared" si="6"/>
        <v>0</v>
      </c>
      <c r="DG11">
        <f t="shared" si="7"/>
        <v>0</v>
      </c>
      <c r="DH11">
        <f t="shared" si="8"/>
        <v>0</v>
      </c>
      <c r="DI11">
        <f t="shared" si="9"/>
        <v>521.14</v>
      </c>
      <c r="DJ11">
        <f t="shared" si="10"/>
        <v>521.14</v>
      </c>
      <c r="DK11">
        <v>0</v>
      </c>
      <c r="DL11" t="s">
        <v>3</v>
      </c>
      <c r="DM11">
        <v>0</v>
      </c>
      <c r="DN11" t="s">
        <v>3</v>
      </c>
      <c r="DO11">
        <v>0</v>
      </c>
    </row>
    <row r="12" spans="1:119" x14ac:dyDescent="0.2">
      <c r="A12">
        <f>ROW(Source!A33)</f>
        <v>33</v>
      </c>
      <c r="B12">
        <v>50209403</v>
      </c>
      <c r="C12">
        <v>50209484</v>
      </c>
      <c r="D12">
        <v>38722536</v>
      </c>
      <c r="E12">
        <v>66</v>
      </c>
      <c r="F12">
        <v>1</v>
      </c>
      <c r="G12">
        <v>1</v>
      </c>
      <c r="H12">
        <v>1</v>
      </c>
      <c r="I12" t="s">
        <v>346</v>
      </c>
      <c r="J12" t="s">
        <v>3</v>
      </c>
      <c r="K12" t="s">
        <v>347</v>
      </c>
      <c r="L12">
        <v>1369</v>
      </c>
      <c r="N12">
        <v>1013</v>
      </c>
      <c r="O12" t="s">
        <v>348</v>
      </c>
      <c r="P12" t="s">
        <v>348</v>
      </c>
      <c r="Q12">
        <v>1</v>
      </c>
      <c r="W12">
        <v>0</v>
      </c>
      <c r="X12">
        <v>-512803540</v>
      </c>
      <c r="Y12">
        <f t="shared" si="0"/>
        <v>1.4040000000000001</v>
      </c>
      <c r="AA12">
        <v>0</v>
      </c>
      <c r="AB12">
        <v>0</v>
      </c>
      <c r="AC12">
        <v>0</v>
      </c>
      <c r="AD12">
        <v>9.6199999999999992</v>
      </c>
      <c r="AE12">
        <v>0</v>
      </c>
      <c r="AF12">
        <v>0</v>
      </c>
      <c r="AG12">
        <v>0</v>
      </c>
      <c r="AH12">
        <v>9.6199999999999992</v>
      </c>
      <c r="AI12">
        <v>1</v>
      </c>
      <c r="AJ12">
        <v>1</v>
      </c>
      <c r="AK12">
        <v>1</v>
      </c>
      <c r="AL12">
        <v>1</v>
      </c>
      <c r="AM12">
        <v>4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1.08</v>
      </c>
      <c r="AU12" t="s">
        <v>22</v>
      </c>
      <c r="AV12">
        <v>1</v>
      </c>
      <c r="AW12">
        <v>2</v>
      </c>
      <c r="AX12">
        <v>50209881</v>
      </c>
      <c r="AY12">
        <v>1</v>
      </c>
      <c r="AZ12">
        <v>0</v>
      </c>
      <c r="BA12">
        <v>12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U12">
        <f>ROUND(AT12*Source!I33*AH12*AL12,2)</f>
        <v>197.4</v>
      </c>
      <c r="CV12">
        <f>ROUND(Y12*Source!I33,7)</f>
        <v>26.675999999999998</v>
      </c>
      <c r="CW12">
        <v>0</v>
      </c>
      <c r="CX12">
        <f>ROUND(Y12*Source!I33,7)</f>
        <v>26.675999999999998</v>
      </c>
      <c r="CY12">
        <f t="shared" si="1"/>
        <v>9.6199999999999992</v>
      </c>
      <c r="CZ12">
        <f t="shared" si="2"/>
        <v>9.6199999999999992</v>
      </c>
      <c r="DA12">
        <f t="shared" si="3"/>
        <v>1</v>
      </c>
      <c r="DB12">
        <f t="shared" si="4"/>
        <v>13.507</v>
      </c>
      <c r="DC12">
        <f t="shared" si="5"/>
        <v>0</v>
      </c>
      <c r="DD12" t="s">
        <v>3</v>
      </c>
      <c r="DE12" t="s">
        <v>3</v>
      </c>
      <c r="DF12">
        <f t="shared" si="6"/>
        <v>0</v>
      </c>
      <c r="DG12">
        <f t="shared" si="7"/>
        <v>0</v>
      </c>
      <c r="DH12">
        <f t="shared" si="8"/>
        <v>0</v>
      </c>
      <c r="DI12">
        <f t="shared" si="9"/>
        <v>256.62</v>
      </c>
      <c r="DJ12">
        <f t="shared" si="10"/>
        <v>256.62</v>
      </c>
      <c r="DK12">
        <v>0</v>
      </c>
      <c r="DL12" t="s">
        <v>3</v>
      </c>
      <c r="DM12">
        <v>0</v>
      </c>
      <c r="DN12" t="s">
        <v>3</v>
      </c>
      <c r="DO12">
        <v>0</v>
      </c>
    </row>
    <row r="13" spans="1:119" x14ac:dyDescent="0.2">
      <c r="A13">
        <f>ROW(Source!A33)</f>
        <v>33</v>
      </c>
      <c r="B13">
        <v>50209403</v>
      </c>
      <c r="C13">
        <v>50209484</v>
      </c>
      <c r="D13">
        <v>38722550</v>
      </c>
      <c r="E13">
        <v>66</v>
      </c>
      <c r="F13">
        <v>1</v>
      </c>
      <c r="G13">
        <v>1</v>
      </c>
      <c r="H13">
        <v>1</v>
      </c>
      <c r="I13" t="s">
        <v>349</v>
      </c>
      <c r="J13" t="s">
        <v>3</v>
      </c>
      <c r="K13" t="s">
        <v>350</v>
      </c>
      <c r="L13">
        <v>1369</v>
      </c>
      <c r="N13">
        <v>1013</v>
      </c>
      <c r="O13" t="s">
        <v>348</v>
      </c>
      <c r="P13" t="s">
        <v>348</v>
      </c>
      <c r="Q13">
        <v>1</v>
      </c>
      <c r="W13">
        <v>0</v>
      </c>
      <c r="X13">
        <v>-1275334932</v>
      </c>
      <c r="Y13">
        <f t="shared" si="0"/>
        <v>1.4040000000000001</v>
      </c>
      <c r="AA13">
        <v>0</v>
      </c>
      <c r="AB13">
        <v>0</v>
      </c>
      <c r="AC13">
        <v>0</v>
      </c>
      <c r="AD13">
        <v>9.17</v>
      </c>
      <c r="AE13">
        <v>0</v>
      </c>
      <c r="AF13">
        <v>0</v>
      </c>
      <c r="AG13">
        <v>0</v>
      </c>
      <c r="AH13">
        <v>9.17</v>
      </c>
      <c r="AI13">
        <v>1</v>
      </c>
      <c r="AJ13">
        <v>1</v>
      </c>
      <c r="AK13">
        <v>1</v>
      </c>
      <c r="AL13">
        <v>1</v>
      </c>
      <c r="AM13">
        <v>4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1.08</v>
      </c>
      <c r="AU13" t="s">
        <v>22</v>
      </c>
      <c r="AV13">
        <v>1</v>
      </c>
      <c r="AW13">
        <v>2</v>
      </c>
      <c r="AX13">
        <v>50209882</v>
      </c>
      <c r="AY13">
        <v>1</v>
      </c>
      <c r="AZ13">
        <v>0</v>
      </c>
      <c r="BA13">
        <v>13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U13">
        <f>ROUND(AT13*Source!I33*AH13*AL13,2)</f>
        <v>188.17</v>
      </c>
      <c r="CV13">
        <f>ROUND(Y13*Source!I33,7)</f>
        <v>26.675999999999998</v>
      </c>
      <c r="CW13">
        <v>0</v>
      </c>
      <c r="CX13">
        <f>ROUND(Y13*Source!I33,7)</f>
        <v>26.675999999999998</v>
      </c>
      <c r="CY13">
        <f t="shared" si="1"/>
        <v>9.17</v>
      </c>
      <c r="CZ13">
        <f t="shared" si="2"/>
        <v>9.17</v>
      </c>
      <c r="DA13">
        <f t="shared" si="3"/>
        <v>1</v>
      </c>
      <c r="DB13">
        <f t="shared" si="4"/>
        <v>12.87</v>
      </c>
      <c r="DC13">
        <f t="shared" si="5"/>
        <v>0</v>
      </c>
      <c r="DD13" t="s">
        <v>3</v>
      </c>
      <c r="DE13" t="s">
        <v>3</v>
      </c>
      <c r="DF13">
        <f t="shared" si="6"/>
        <v>0</v>
      </c>
      <c r="DG13">
        <f t="shared" si="7"/>
        <v>0</v>
      </c>
      <c r="DH13">
        <f t="shared" si="8"/>
        <v>0</v>
      </c>
      <c r="DI13">
        <f t="shared" si="9"/>
        <v>244.62</v>
      </c>
      <c r="DJ13">
        <f t="shared" si="10"/>
        <v>244.62</v>
      </c>
      <c r="DK13">
        <v>0</v>
      </c>
      <c r="DL13" t="s">
        <v>3</v>
      </c>
      <c r="DM13">
        <v>0</v>
      </c>
      <c r="DN13" t="s">
        <v>3</v>
      </c>
      <c r="DO13">
        <v>0</v>
      </c>
    </row>
    <row r="14" spans="1:119" x14ac:dyDescent="0.2">
      <c r="A14">
        <f>ROW(Source!A33)</f>
        <v>33</v>
      </c>
      <c r="B14">
        <v>50209403</v>
      </c>
      <c r="C14">
        <v>50209484</v>
      </c>
      <c r="D14">
        <v>38722561</v>
      </c>
      <c r="E14">
        <v>66</v>
      </c>
      <c r="F14">
        <v>1</v>
      </c>
      <c r="G14">
        <v>1</v>
      </c>
      <c r="H14">
        <v>1</v>
      </c>
      <c r="I14" t="s">
        <v>351</v>
      </c>
      <c r="J14" t="s">
        <v>3</v>
      </c>
      <c r="K14" t="s">
        <v>352</v>
      </c>
      <c r="L14">
        <v>1369</v>
      </c>
      <c r="N14">
        <v>1013</v>
      </c>
      <c r="O14" t="s">
        <v>348</v>
      </c>
      <c r="P14" t="s">
        <v>348</v>
      </c>
      <c r="Q14">
        <v>1</v>
      </c>
      <c r="W14">
        <v>0</v>
      </c>
      <c r="X14">
        <v>-2140504649</v>
      </c>
      <c r="Y14">
        <f t="shared" si="0"/>
        <v>4.2120000000000006</v>
      </c>
      <c r="AA14">
        <v>0</v>
      </c>
      <c r="AB14">
        <v>0</v>
      </c>
      <c r="AC14">
        <v>0</v>
      </c>
      <c r="AD14">
        <v>14.09</v>
      </c>
      <c r="AE14">
        <v>0</v>
      </c>
      <c r="AF14">
        <v>0</v>
      </c>
      <c r="AG14">
        <v>0</v>
      </c>
      <c r="AH14">
        <v>14.09</v>
      </c>
      <c r="AI14">
        <v>1</v>
      </c>
      <c r="AJ14">
        <v>1</v>
      </c>
      <c r="AK14">
        <v>1</v>
      </c>
      <c r="AL14">
        <v>1</v>
      </c>
      <c r="AM14">
        <v>4</v>
      </c>
      <c r="AN14">
        <v>0</v>
      </c>
      <c r="AO14">
        <v>1</v>
      </c>
      <c r="AP14">
        <v>1</v>
      </c>
      <c r="AQ14">
        <v>0</v>
      </c>
      <c r="AR14">
        <v>0</v>
      </c>
      <c r="AS14" t="s">
        <v>3</v>
      </c>
      <c r="AT14">
        <v>3.24</v>
      </c>
      <c r="AU14" t="s">
        <v>22</v>
      </c>
      <c r="AV14">
        <v>1</v>
      </c>
      <c r="AW14">
        <v>2</v>
      </c>
      <c r="AX14">
        <v>50209883</v>
      </c>
      <c r="AY14">
        <v>1</v>
      </c>
      <c r="AZ14">
        <v>0</v>
      </c>
      <c r="BA14">
        <v>14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U14">
        <f>ROUND(AT14*Source!I33*AH14*AL14,2)</f>
        <v>867.38</v>
      </c>
      <c r="CV14">
        <f>ROUND(Y14*Source!I33,7)</f>
        <v>80.028000000000006</v>
      </c>
      <c r="CW14">
        <v>0</v>
      </c>
      <c r="CX14">
        <f>ROUND(Y14*Source!I33,7)</f>
        <v>80.028000000000006</v>
      </c>
      <c r="CY14">
        <f t="shared" si="1"/>
        <v>14.09</v>
      </c>
      <c r="CZ14">
        <f t="shared" si="2"/>
        <v>14.09</v>
      </c>
      <c r="DA14">
        <f t="shared" si="3"/>
        <v>1</v>
      </c>
      <c r="DB14">
        <f t="shared" si="4"/>
        <v>59.344999999999999</v>
      </c>
      <c r="DC14">
        <f t="shared" si="5"/>
        <v>0</v>
      </c>
      <c r="DD14" t="s">
        <v>3</v>
      </c>
      <c r="DE14" t="s">
        <v>3</v>
      </c>
      <c r="DF14">
        <f t="shared" si="6"/>
        <v>0</v>
      </c>
      <c r="DG14">
        <f t="shared" si="7"/>
        <v>0</v>
      </c>
      <c r="DH14">
        <f t="shared" si="8"/>
        <v>0</v>
      </c>
      <c r="DI14">
        <f t="shared" si="9"/>
        <v>1127.5899999999999</v>
      </c>
      <c r="DJ14">
        <f t="shared" si="10"/>
        <v>1127.5899999999999</v>
      </c>
      <c r="DK14">
        <v>0</v>
      </c>
      <c r="DL14" t="s">
        <v>3</v>
      </c>
      <c r="DM14">
        <v>0</v>
      </c>
      <c r="DN14" t="s">
        <v>3</v>
      </c>
      <c r="DO14">
        <v>0</v>
      </c>
    </row>
    <row r="15" spans="1:119" x14ac:dyDescent="0.2">
      <c r="A15">
        <f>ROW(Source!A34)</f>
        <v>34</v>
      </c>
      <c r="B15">
        <v>50209403</v>
      </c>
      <c r="C15">
        <v>50209485</v>
      </c>
      <c r="D15">
        <v>38722550</v>
      </c>
      <c r="E15">
        <v>66</v>
      </c>
      <c r="F15">
        <v>1</v>
      </c>
      <c r="G15">
        <v>1</v>
      </c>
      <c r="H15">
        <v>1</v>
      </c>
      <c r="I15" t="s">
        <v>349</v>
      </c>
      <c r="J15" t="s">
        <v>3</v>
      </c>
      <c r="K15" t="s">
        <v>350</v>
      </c>
      <c r="L15">
        <v>1369</v>
      </c>
      <c r="N15">
        <v>1013</v>
      </c>
      <c r="O15" t="s">
        <v>348</v>
      </c>
      <c r="P15" t="s">
        <v>348</v>
      </c>
      <c r="Q15">
        <v>1</v>
      </c>
      <c r="W15">
        <v>0</v>
      </c>
      <c r="X15">
        <v>-1275334932</v>
      </c>
      <c r="Y15">
        <f t="shared" si="0"/>
        <v>1.4040000000000001</v>
      </c>
      <c r="AA15">
        <v>0</v>
      </c>
      <c r="AB15">
        <v>0</v>
      </c>
      <c r="AC15">
        <v>0</v>
      </c>
      <c r="AD15">
        <v>9.17</v>
      </c>
      <c r="AE15">
        <v>0</v>
      </c>
      <c r="AF15">
        <v>0</v>
      </c>
      <c r="AG15">
        <v>0</v>
      </c>
      <c r="AH15">
        <v>9.17</v>
      </c>
      <c r="AI15">
        <v>1</v>
      </c>
      <c r="AJ15">
        <v>1</v>
      </c>
      <c r="AK15">
        <v>1</v>
      </c>
      <c r="AL15">
        <v>1</v>
      </c>
      <c r="AM15">
        <v>4</v>
      </c>
      <c r="AN15">
        <v>0</v>
      </c>
      <c r="AO15">
        <v>1</v>
      </c>
      <c r="AP15">
        <v>1</v>
      </c>
      <c r="AQ15">
        <v>0</v>
      </c>
      <c r="AR15">
        <v>0</v>
      </c>
      <c r="AS15" t="s">
        <v>3</v>
      </c>
      <c r="AT15">
        <v>1.08</v>
      </c>
      <c r="AU15" t="s">
        <v>22</v>
      </c>
      <c r="AV15">
        <v>1</v>
      </c>
      <c r="AW15">
        <v>2</v>
      </c>
      <c r="AX15">
        <v>50209884</v>
      </c>
      <c r="AY15">
        <v>1</v>
      </c>
      <c r="AZ15">
        <v>0</v>
      </c>
      <c r="BA15">
        <v>15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U15">
        <f>ROUND(AT15*Source!I34*AH15*AL15,2)</f>
        <v>505.08</v>
      </c>
      <c r="CV15">
        <f>ROUND(Y15*Source!I34,7)</f>
        <v>71.603999999999999</v>
      </c>
      <c r="CW15">
        <v>0</v>
      </c>
      <c r="CX15">
        <f>ROUND(Y15*Source!I34,7)</f>
        <v>71.603999999999999</v>
      </c>
      <c r="CY15">
        <f t="shared" si="1"/>
        <v>9.17</v>
      </c>
      <c r="CZ15">
        <f t="shared" si="2"/>
        <v>9.17</v>
      </c>
      <c r="DA15">
        <f t="shared" si="3"/>
        <v>1</v>
      </c>
      <c r="DB15">
        <f t="shared" si="4"/>
        <v>12.87</v>
      </c>
      <c r="DC15">
        <f t="shared" si="5"/>
        <v>0</v>
      </c>
      <c r="DD15" t="s">
        <v>3</v>
      </c>
      <c r="DE15" t="s">
        <v>3</v>
      </c>
      <c r="DF15">
        <f t="shared" si="6"/>
        <v>0</v>
      </c>
      <c r="DG15">
        <f t="shared" si="7"/>
        <v>0</v>
      </c>
      <c r="DH15">
        <f t="shared" si="8"/>
        <v>0</v>
      </c>
      <c r="DI15">
        <f t="shared" si="9"/>
        <v>656.61</v>
      </c>
      <c r="DJ15">
        <f t="shared" si="10"/>
        <v>656.61</v>
      </c>
      <c r="DK15">
        <v>0</v>
      </c>
      <c r="DL15" t="s">
        <v>3</v>
      </c>
      <c r="DM15">
        <v>0</v>
      </c>
      <c r="DN15" t="s">
        <v>3</v>
      </c>
      <c r="DO15">
        <v>0</v>
      </c>
    </row>
    <row r="16" spans="1:119" x14ac:dyDescent="0.2">
      <c r="A16">
        <f>ROW(Source!A34)</f>
        <v>34</v>
      </c>
      <c r="B16">
        <v>50209403</v>
      </c>
      <c r="C16">
        <v>50209485</v>
      </c>
      <c r="D16">
        <v>38722561</v>
      </c>
      <c r="E16">
        <v>66</v>
      </c>
      <c r="F16">
        <v>1</v>
      </c>
      <c r="G16">
        <v>1</v>
      </c>
      <c r="H16">
        <v>1</v>
      </c>
      <c r="I16" t="s">
        <v>351</v>
      </c>
      <c r="J16" t="s">
        <v>3</v>
      </c>
      <c r="K16" t="s">
        <v>352</v>
      </c>
      <c r="L16">
        <v>1369</v>
      </c>
      <c r="N16">
        <v>1013</v>
      </c>
      <c r="O16" t="s">
        <v>348</v>
      </c>
      <c r="P16" t="s">
        <v>348</v>
      </c>
      <c r="Q16">
        <v>1</v>
      </c>
      <c r="W16">
        <v>0</v>
      </c>
      <c r="X16">
        <v>-2140504649</v>
      </c>
      <c r="Y16">
        <f t="shared" si="0"/>
        <v>2.1060000000000003</v>
      </c>
      <c r="AA16">
        <v>0</v>
      </c>
      <c r="AB16">
        <v>0</v>
      </c>
      <c r="AC16">
        <v>0</v>
      </c>
      <c r="AD16">
        <v>14.09</v>
      </c>
      <c r="AE16">
        <v>0</v>
      </c>
      <c r="AF16">
        <v>0</v>
      </c>
      <c r="AG16">
        <v>0</v>
      </c>
      <c r="AH16">
        <v>14.09</v>
      </c>
      <c r="AI16">
        <v>1</v>
      </c>
      <c r="AJ16">
        <v>1</v>
      </c>
      <c r="AK16">
        <v>1</v>
      </c>
      <c r="AL16">
        <v>1</v>
      </c>
      <c r="AM16">
        <v>4</v>
      </c>
      <c r="AN16">
        <v>0</v>
      </c>
      <c r="AO16">
        <v>1</v>
      </c>
      <c r="AP16">
        <v>1</v>
      </c>
      <c r="AQ16">
        <v>0</v>
      </c>
      <c r="AR16">
        <v>0</v>
      </c>
      <c r="AS16" t="s">
        <v>3</v>
      </c>
      <c r="AT16">
        <v>1.62</v>
      </c>
      <c r="AU16" t="s">
        <v>22</v>
      </c>
      <c r="AV16">
        <v>1</v>
      </c>
      <c r="AW16">
        <v>2</v>
      </c>
      <c r="AX16">
        <v>50209885</v>
      </c>
      <c r="AY16">
        <v>1</v>
      </c>
      <c r="AZ16">
        <v>0</v>
      </c>
      <c r="BA16">
        <v>16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U16">
        <f>ROUND(AT16*Source!I34*AH16*AL16,2)</f>
        <v>1164.1199999999999</v>
      </c>
      <c r="CV16">
        <f>ROUND(Y16*Source!I34,7)</f>
        <v>107.40600000000001</v>
      </c>
      <c r="CW16">
        <v>0</v>
      </c>
      <c r="CX16">
        <f>ROUND(Y16*Source!I34,7)</f>
        <v>107.40600000000001</v>
      </c>
      <c r="CY16">
        <f t="shared" si="1"/>
        <v>14.09</v>
      </c>
      <c r="CZ16">
        <f t="shared" si="2"/>
        <v>14.09</v>
      </c>
      <c r="DA16">
        <f t="shared" si="3"/>
        <v>1</v>
      </c>
      <c r="DB16">
        <f t="shared" si="4"/>
        <v>29.678999999999998</v>
      </c>
      <c r="DC16">
        <f t="shared" si="5"/>
        <v>0</v>
      </c>
      <c r="DD16" t="s">
        <v>3</v>
      </c>
      <c r="DE16" t="s">
        <v>3</v>
      </c>
      <c r="DF16">
        <f t="shared" si="6"/>
        <v>0</v>
      </c>
      <c r="DG16">
        <f t="shared" si="7"/>
        <v>0</v>
      </c>
      <c r="DH16">
        <f t="shared" si="8"/>
        <v>0</v>
      </c>
      <c r="DI16">
        <f t="shared" si="9"/>
        <v>1513.35</v>
      </c>
      <c r="DJ16">
        <f t="shared" si="10"/>
        <v>1513.35</v>
      </c>
      <c r="DK16">
        <v>0</v>
      </c>
      <c r="DL16" t="s">
        <v>3</v>
      </c>
      <c r="DM16">
        <v>0</v>
      </c>
      <c r="DN16" t="s">
        <v>3</v>
      </c>
      <c r="DO16">
        <v>0</v>
      </c>
    </row>
    <row r="17" spans="1:119" x14ac:dyDescent="0.2">
      <c r="A17">
        <f>ROW(Source!A35)</f>
        <v>35</v>
      </c>
      <c r="B17">
        <v>50209403</v>
      </c>
      <c r="C17">
        <v>50209486</v>
      </c>
      <c r="D17">
        <v>38722550</v>
      </c>
      <c r="E17">
        <v>66</v>
      </c>
      <c r="F17">
        <v>1</v>
      </c>
      <c r="G17">
        <v>1</v>
      </c>
      <c r="H17">
        <v>1</v>
      </c>
      <c r="I17" t="s">
        <v>349</v>
      </c>
      <c r="J17" t="s">
        <v>3</v>
      </c>
      <c r="K17" t="s">
        <v>350</v>
      </c>
      <c r="L17">
        <v>1369</v>
      </c>
      <c r="N17">
        <v>1013</v>
      </c>
      <c r="O17" t="s">
        <v>348</v>
      </c>
      <c r="P17" t="s">
        <v>348</v>
      </c>
      <c r="Q17">
        <v>1</v>
      </c>
      <c r="W17">
        <v>0</v>
      </c>
      <c r="X17">
        <v>-1275334932</v>
      </c>
      <c r="Y17">
        <f t="shared" si="0"/>
        <v>10.53</v>
      </c>
      <c r="AA17">
        <v>0</v>
      </c>
      <c r="AB17">
        <v>0</v>
      </c>
      <c r="AC17">
        <v>0</v>
      </c>
      <c r="AD17">
        <v>9.17</v>
      </c>
      <c r="AE17">
        <v>0</v>
      </c>
      <c r="AF17">
        <v>0</v>
      </c>
      <c r="AG17">
        <v>0</v>
      </c>
      <c r="AH17">
        <v>9.17</v>
      </c>
      <c r="AI17">
        <v>1</v>
      </c>
      <c r="AJ17">
        <v>1</v>
      </c>
      <c r="AK17">
        <v>1</v>
      </c>
      <c r="AL17">
        <v>1</v>
      </c>
      <c r="AM17">
        <v>4</v>
      </c>
      <c r="AN17">
        <v>0</v>
      </c>
      <c r="AO17">
        <v>1</v>
      </c>
      <c r="AP17">
        <v>1</v>
      </c>
      <c r="AQ17">
        <v>0</v>
      </c>
      <c r="AR17">
        <v>0</v>
      </c>
      <c r="AS17" t="s">
        <v>3</v>
      </c>
      <c r="AT17">
        <v>8.1</v>
      </c>
      <c r="AU17" t="s">
        <v>22</v>
      </c>
      <c r="AV17">
        <v>1</v>
      </c>
      <c r="AW17">
        <v>2</v>
      </c>
      <c r="AX17">
        <v>50209886</v>
      </c>
      <c r="AY17">
        <v>1</v>
      </c>
      <c r="AZ17">
        <v>0</v>
      </c>
      <c r="BA17">
        <v>17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U17">
        <f>ROUND(AT17*Source!I35*AH17*AL17,2)</f>
        <v>1262.71</v>
      </c>
      <c r="CV17">
        <f>ROUND(Y17*Source!I35,7)</f>
        <v>179.01</v>
      </c>
      <c r="CW17">
        <v>0</v>
      </c>
      <c r="CX17">
        <f>ROUND(Y17*Source!I35,7)</f>
        <v>179.01</v>
      </c>
      <c r="CY17">
        <f t="shared" si="1"/>
        <v>9.17</v>
      </c>
      <c r="CZ17">
        <f t="shared" si="2"/>
        <v>9.17</v>
      </c>
      <c r="DA17">
        <f t="shared" si="3"/>
        <v>1</v>
      </c>
      <c r="DB17">
        <f t="shared" si="4"/>
        <v>96.563999999999993</v>
      </c>
      <c r="DC17">
        <f t="shared" si="5"/>
        <v>0</v>
      </c>
      <c r="DD17" t="s">
        <v>3</v>
      </c>
      <c r="DE17" t="s">
        <v>3</v>
      </c>
      <c r="DF17">
        <f t="shared" si="6"/>
        <v>0</v>
      </c>
      <c r="DG17">
        <f t="shared" si="7"/>
        <v>0</v>
      </c>
      <c r="DH17">
        <f t="shared" si="8"/>
        <v>0</v>
      </c>
      <c r="DI17">
        <f t="shared" si="9"/>
        <v>1641.52</v>
      </c>
      <c r="DJ17">
        <f t="shared" si="10"/>
        <v>1641.52</v>
      </c>
      <c r="DK17">
        <v>0</v>
      </c>
      <c r="DL17" t="s">
        <v>3</v>
      </c>
      <c r="DM17">
        <v>0</v>
      </c>
      <c r="DN17" t="s">
        <v>3</v>
      </c>
      <c r="DO17">
        <v>0</v>
      </c>
    </row>
    <row r="18" spans="1:119" x14ac:dyDescent="0.2">
      <c r="A18">
        <f>ROW(Source!A35)</f>
        <v>35</v>
      </c>
      <c r="B18">
        <v>50209403</v>
      </c>
      <c r="C18">
        <v>50209486</v>
      </c>
      <c r="D18">
        <v>38722565</v>
      </c>
      <c r="E18">
        <v>66</v>
      </c>
      <c r="F18">
        <v>1</v>
      </c>
      <c r="G18">
        <v>1</v>
      </c>
      <c r="H18">
        <v>1</v>
      </c>
      <c r="I18" t="s">
        <v>353</v>
      </c>
      <c r="J18" t="s">
        <v>3</v>
      </c>
      <c r="K18" t="s">
        <v>354</v>
      </c>
      <c r="L18">
        <v>1369</v>
      </c>
      <c r="N18">
        <v>1013</v>
      </c>
      <c r="O18" t="s">
        <v>348</v>
      </c>
      <c r="P18" t="s">
        <v>348</v>
      </c>
      <c r="Q18">
        <v>1</v>
      </c>
      <c r="W18">
        <v>0</v>
      </c>
      <c r="X18">
        <v>126826561</v>
      </c>
      <c r="Y18">
        <f t="shared" si="0"/>
        <v>24.57</v>
      </c>
      <c r="AA18">
        <v>0</v>
      </c>
      <c r="AB18">
        <v>0</v>
      </c>
      <c r="AC18">
        <v>0</v>
      </c>
      <c r="AD18">
        <v>12.69</v>
      </c>
      <c r="AE18">
        <v>0</v>
      </c>
      <c r="AF18">
        <v>0</v>
      </c>
      <c r="AG18">
        <v>0</v>
      </c>
      <c r="AH18">
        <v>12.69</v>
      </c>
      <c r="AI18">
        <v>1</v>
      </c>
      <c r="AJ18">
        <v>1</v>
      </c>
      <c r="AK18">
        <v>1</v>
      </c>
      <c r="AL18">
        <v>1</v>
      </c>
      <c r="AM18">
        <v>4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18.899999999999999</v>
      </c>
      <c r="AU18" t="s">
        <v>22</v>
      </c>
      <c r="AV18">
        <v>1</v>
      </c>
      <c r="AW18">
        <v>2</v>
      </c>
      <c r="AX18">
        <v>50209887</v>
      </c>
      <c r="AY18">
        <v>1</v>
      </c>
      <c r="AZ18">
        <v>0</v>
      </c>
      <c r="BA18">
        <v>18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U18">
        <f>ROUND(AT18*Source!I35*AH18*AL18,2)</f>
        <v>4077.3</v>
      </c>
      <c r="CV18">
        <f>ROUND(Y18*Source!I35,7)</f>
        <v>417.69</v>
      </c>
      <c r="CW18">
        <v>0</v>
      </c>
      <c r="CX18">
        <f>ROUND(Y18*Source!I35,7)</f>
        <v>417.69</v>
      </c>
      <c r="CY18">
        <f t="shared" si="1"/>
        <v>12.69</v>
      </c>
      <c r="CZ18">
        <f t="shared" si="2"/>
        <v>12.69</v>
      </c>
      <c r="DA18">
        <f t="shared" si="3"/>
        <v>1</v>
      </c>
      <c r="DB18">
        <f t="shared" si="4"/>
        <v>311.79199999999997</v>
      </c>
      <c r="DC18">
        <f t="shared" si="5"/>
        <v>0</v>
      </c>
      <c r="DD18" t="s">
        <v>3</v>
      </c>
      <c r="DE18" t="s">
        <v>3</v>
      </c>
      <c r="DF18">
        <f t="shared" si="6"/>
        <v>0</v>
      </c>
      <c r="DG18">
        <f t="shared" si="7"/>
        <v>0</v>
      </c>
      <c r="DH18">
        <f t="shared" si="8"/>
        <v>0</v>
      </c>
      <c r="DI18">
        <f t="shared" si="9"/>
        <v>5300.49</v>
      </c>
      <c r="DJ18">
        <f t="shared" si="10"/>
        <v>5300.49</v>
      </c>
      <c r="DK18">
        <v>0</v>
      </c>
      <c r="DL18" t="s">
        <v>3</v>
      </c>
      <c r="DM18">
        <v>0</v>
      </c>
      <c r="DN18" t="s">
        <v>3</v>
      </c>
      <c r="DO18">
        <v>0</v>
      </c>
    </row>
    <row r="19" spans="1:119" x14ac:dyDescent="0.2">
      <c r="A19">
        <f>ROW(Source!A36)</f>
        <v>36</v>
      </c>
      <c r="B19">
        <v>50209403</v>
      </c>
      <c r="C19">
        <v>50209487</v>
      </c>
      <c r="D19">
        <v>38722550</v>
      </c>
      <c r="E19">
        <v>66</v>
      </c>
      <c r="F19">
        <v>1</v>
      </c>
      <c r="G19">
        <v>1</v>
      </c>
      <c r="H19">
        <v>1</v>
      </c>
      <c r="I19" t="s">
        <v>349</v>
      </c>
      <c r="J19" t="s">
        <v>3</v>
      </c>
      <c r="K19" t="s">
        <v>350</v>
      </c>
      <c r="L19">
        <v>1369</v>
      </c>
      <c r="N19">
        <v>1013</v>
      </c>
      <c r="O19" t="s">
        <v>348</v>
      </c>
      <c r="P19" t="s">
        <v>348</v>
      </c>
      <c r="Q19">
        <v>1</v>
      </c>
      <c r="W19">
        <v>0</v>
      </c>
      <c r="X19">
        <v>-1275334932</v>
      </c>
      <c r="Y19">
        <f t="shared" si="0"/>
        <v>0.84500000000000008</v>
      </c>
      <c r="AA19">
        <v>0</v>
      </c>
      <c r="AB19">
        <v>0</v>
      </c>
      <c r="AC19">
        <v>0</v>
      </c>
      <c r="AD19">
        <v>9.17</v>
      </c>
      <c r="AE19">
        <v>0</v>
      </c>
      <c r="AF19">
        <v>0</v>
      </c>
      <c r="AG19">
        <v>0</v>
      </c>
      <c r="AH19">
        <v>9.17</v>
      </c>
      <c r="AI19">
        <v>1</v>
      </c>
      <c r="AJ19">
        <v>1</v>
      </c>
      <c r="AK19">
        <v>1</v>
      </c>
      <c r="AL19">
        <v>1</v>
      </c>
      <c r="AM19">
        <v>4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0.65</v>
      </c>
      <c r="AU19" t="s">
        <v>22</v>
      </c>
      <c r="AV19">
        <v>1</v>
      </c>
      <c r="AW19">
        <v>2</v>
      </c>
      <c r="AX19">
        <v>50209888</v>
      </c>
      <c r="AY19">
        <v>1</v>
      </c>
      <c r="AZ19">
        <v>0</v>
      </c>
      <c r="BA19">
        <v>19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U19">
        <f>ROUND(AT19*Source!I36*AH19*AL19,2)</f>
        <v>119.21</v>
      </c>
      <c r="CV19">
        <f>ROUND(Y19*Source!I36,7)</f>
        <v>16.899999999999999</v>
      </c>
      <c r="CW19">
        <v>0</v>
      </c>
      <c r="CX19">
        <f>ROUND(Y19*Source!I36,7)</f>
        <v>16.899999999999999</v>
      </c>
      <c r="CY19">
        <f t="shared" si="1"/>
        <v>9.17</v>
      </c>
      <c r="CZ19">
        <f t="shared" si="2"/>
        <v>9.17</v>
      </c>
      <c r="DA19">
        <f t="shared" si="3"/>
        <v>1</v>
      </c>
      <c r="DB19">
        <f t="shared" si="4"/>
        <v>7.7480000000000002</v>
      </c>
      <c r="DC19">
        <f t="shared" si="5"/>
        <v>0</v>
      </c>
      <c r="DD19" t="s">
        <v>3</v>
      </c>
      <c r="DE19" t="s">
        <v>3</v>
      </c>
      <c r="DF19">
        <f t="shared" si="6"/>
        <v>0</v>
      </c>
      <c r="DG19">
        <f t="shared" si="7"/>
        <v>0</v>
      </c>
      <c r="DH19">
        <f t="shared" si="8"/>
        <v>0</v>
      </c>
      <c r="DI19">
        <f t="shared" si="9"/>
        <v>154.97</v>
      </c>
      <c r="DJ19">
        <f t="shared" si="10"/>
        <v>154.97</v>
      </c>
      <c r="DK19">
        <v>0</v>
      </c>
      <c r="DL19" t="s">
        <v>3</v>
      </c>
      <c r="DM19">
        <v>0</v>
      </c>
      <c r="DN19" t="s">
        <v>3</v>
      </c>
      <c r="DO19">
        <v>0</v>
      </c>
    </row>
    <row r="20" spans="1:119" x14ac:dyDescent="0.2">
      <c r="A20">
        <f>ROW(Source!A36)</f>
        <v>36</v>
      </c>
      <c r="B20">
        <v>50209403</v>
      </c>
      <c r="C20">
        <v>50209487</v>
      </c>
      <c r="D20">
        <v>38722561</v>
      </c>
      <c r="E20">
        <v>66</v>
      </c>
      <c r="F20">
        <v>1</v>
      </c>
      <c r="G20">
        <v>1</v>
      </c>
      <c r="H20">
        <v>1</v>
      </c>
      <c r="I20" t="s">
        <v>351</v>
      </c>
      <c r="J20" t="s">
        <v>3</v>
      </c>
      <c r="K20" t="s">
        <v>352</v>
      </c>
      <c r="L20">
        <v>1369</v>
      </c>
      <c r="N20">
        <v>1013</v>
      </c>
      <c r="O20" t="s">
        <v>348</v>
      </c>
      <c r="P20" t="s">
        <v>348</v>
      </c>
      <c r="Q20">
        <v>1</v>
      </c>
      <c r="W20">
        <v>0</v>
      </c>
      <c r="X20">
        <v>-2140504649</v>
      </c>
      <c r="Y20">
        <f t="shared" si="0"/>
        <v>1.2609999999999999</v>
      </c>
      <c r="AA20">
        <v>0</v>
      </c>
      <c r="AB20">
        <v>0</v>
      </c>
      <c r="AC20">
        <v>0</v>
      </c>
      <c r="AD20">
        <v>14.09</v>
      </c>
      <c r="AE20">
        <v>0</v>
      </c>
      <c r="AF20">
        <v>0</v>
      </c>
      <c r="AG20">
        <v>0</v>
      </c>
      <c r="AH20">
        <v>14.09</v>
      </c>
      <c r="AI20">
        <v>1</v>
      </c>
      <c r="AJ20">
        <v>1</v>
      </c>
      <c r="AK20">
        <v>1</v>
      </c>
      <c r="AL20">
        <v>1</v>
      </c>
      <c r="AM20">
        <v>4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0.97</v>
      </c>
      <c r="AU20" t="s">
        <v>22</v>
      </c>
      <c r="AV20">
        <v>1</v>
      </c>
      <c r="AW20">
        <v>2</v>
      </c>
      <c r="AX20">
        <v>50209889</v>
      </c>
      <c r="AY20">
        <v>1</v>
      </c>
      <c r="AZ20">
        <v>0</v>
      </c>
      <c r="BA20">
        <v>20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U20">
        <f>ROUND(AT20*Source!I36*AH20*AL20,2)</f>
        <v>273.35000000000002</v>
      </c>
      <c r="CV20">
        <f>ROUND(Y20*Source!I36,7)</f>
        <v>25.22</v>
      </c>
      <c r="CW20">
        <v>0</v>
      </c>
      <c r="CX20">
        <f>ROUND(Y20*Source!I36,7)</f>
        <v>25.22</v>
      </c>
      <c r="CY20">
        <f t="shared" si="1"/>
        <v>14.09</v>
      </c>
      <c r="CZ20">
        <f t="shared" si="2"/>
        <v>14.09</v>
      </c>
      <c r="DA20">
        <f t="shared" si="3"/>
        <v>1</v>
      </c>
      <c r="DB20">
        <f t="shared" si="4"/>
        <v>17.771000000000001</v>
      </c>
      <c r="DC20">
        <f t="shared" si="5"/>
        <v>0</v>
      </c>
      <c r="DD20" t="s">
        <v>3</v>
      </c>
      <c r="DE20" t="s">
        <v>3</v>
      </c>
      <c r="DF20">
        <f t="shared" si="6"/>
        <v>0</v>
      </c>
      <c r="DG20">
        <f t="shared" si="7"/>
        <v>0</v>
      </c>
      <c r="DH20">
        <f t="shared" si="8"/>
        <v>0</v>
      </c>
      <c r="DI20">
        <f t="shared" si="9"/>
        <v>355.35</v>
      </c>
      <c r="DJ20">
        <f t="shared" si="10"/>
        <v>355.35</v>
      </c>
      <c r="DK20">
        <v>0</v>
      </c>
      <c r="DL20" t="s">
        <v>3</v>
      </c>
      <c r="DM20">
        <v>0</v>
      </c>
      <c r="DN20" t="s">
        <v>3</v>
      </c>
      <c r="DO20">
        <v>0</v>
      </c>
    </row>
    <row r="21" spans="1:119" x14ac:dyDescent="0.2">
      <c r="A21">
        <f>ROW(Source!A37)</f>
        <v>37</v>
      </c>
      <c r="B21">
        <v>50209403</v>
      </c>
      <c r="C21">
        <v>50209488</v>
      </c>
      <c r="D21">
        <v>38722550</v>
      </c>
      <c r="E21">
        <v>66</v>
      </c>
      <c r="F21">
        <v>1</v>
      </c>
      <c r="G21">
        <v>1</v>
      </c>
      <c r="H21">
        <v>1</v>
      </c>
      <c r="I21" t="s">
        <v>349</v>
      </c>
      <c r="J21" t="s">
        <v>3</v>
      </c>
      <c r="K21" t="s">
        <v>350</v>
      </c>
      <c r="L21">
        <v>1369</v>
      </c>
      <c r="N21">
        <v>1013</v>
      </c>
      <c r="O21" t="s">
        <v>348</v>
      </c>
      <c r="P21" t="s">
        <v>348</v>
      </c>
      <c r="Q21">
        <v>1</v>
      </c>
      <c r="W21">
        <v>0</v>
      </c>
      <c r="X21">
        <v>-1275334932</v>
      </c>
      <c r="Y21">
        <f t="shared" si="0"/>
        <v>17.55</v>
      </c>
      <c r="AA21">
        <v>0</v>
      </c>
      <c r="AB21">
        <v>0</v>
      </c>
      <c r="AC21">
        <v>0</v>
      </c>
      <c r="AD21">
        <v>9.17</v>
      </c>
      <c r="AE21">
        <v>0</v>
      </c>
      <c r="AF21">
        <v>0</v>
      </c>
      <c r="AG21">
        <v>0</v>
      </c>
      <c r="AH21">
        <v>9.17</v>
      </c>
      <c r="AI21">
        <v>1</v>
      </c>
      <c r="AJ21">
        <v>1</v>
      </c>
      <c r="AK21">
        <v>1</v>
      </c>
      <c r="AL21">
        <v>1</v>
      </c>
      <c r="AM21">
        <v>4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13.5</v>
      </c>
      <c r="AU21" t="s">
        <v>22</v>
      </c>
      <c r="AV21">
        <v>1</v>
      </c>
      <c r="AW21">
        <v>2</v>
      </c>
      <c r="AX21">
        <v>50209890</v>
      </c>
      <c r="AY21">
        <v>1</v>
      </c>
      <c r="AZ21">
        <v>0</v>
      </c>
      <c r="BA21">
        <v>21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U21">
        <f>ROUND(AT21*Source!I37*AH21*AL21,2)</f>
        <v>123.8</v>
      </c>
      <c r="CV21">
        <f>ROUND(Y21*Source!I37,7)</f>
        <v>17.55</v>
      </c>
      <c r="CW21">
        <v>0</v>
      </c>
      <c r="CX21">
        <f>ROUND(Y21*Source!I37,7)</f>
        <v>17.55</v>
      </c>
      <c r="CY21">
        <f t="shared" si="1"/>
        <v>9.17</v>
      </c>
      <c r="CZ21">
        <f t="shared" si="2"/>
        <v>9.17</v>
      </c>
      <c r="DA21">
        <f t="shared" si="3"/>
        <v>1</v>
      </c>
      <c r="DB21">
        <f t="shared" si="4"/>
        <v>160.94</v>
      </c>
      <c r="DC21">
        <f t="shared" si="5"/>
        <v>0</v>
      </c>
      <c r="DD21" t="s">
        <v>3</v>
      </c>
      <c r="DE21" t="s">
        <v>3</v>
      </c>
      <c r="DF21">
        <f t="shared" si="6"/>
        <v>0</v>
      </c>
      <c r="DG21">
        <f t="shared" si="7"/>
        <v>0</v>
      </c>
      <c r="DH21">
        <f t="shared" si="8"/>
        <v>0</v>
      </c>
      <c r="DI21">
        <f t="shared" si="9"/>
        <v>160.93</v>
      </c>
      <c r="DJ21">
        <f t="shared" si="10"/>
        <v>160.93</v>
      </c>
      <c r="DK21">
        <v>0</v>
      </c>
      <c r="DL21" t="s">
        <v>3</v>
      </c>
      <c r="DM21">
        <v>0</v>
      </c>
      <c r="DN21" t="s">
        <v>3</v>
      </c>
      <c r="DO21">
        <v>0</v>
      </c>
    </row>
    <row r="22" spans="1:119" x14ac:dyDescent="0.2">
      <c r="A22">
        <f>ROW(Source!A37)</f>
        <v>37</v>
      </c>
      <c r="B22">
        <v>50209403</v>
      </c>
      <c r="C22">
        <v>50209488</v>
      </c>
      <c r="D22">
        <v>38722565</v>
      </c>
      <c r="E22">
        <v>66</v>
      </c>
      <c r="F22">
        <v>1</v>
      </c>
      <c r="G22">
        <v>1</v>
      </c>
      <c r="H22">
        <v>1</v>
      </c>
      <c r="I22" t="s">
        <v>353</v>
      </c>
      <c r="J22" t="s">
        <v>3</v>
      </c>
      <c r="K22" t="s">
        <v>354</v>
      </c>
      <c r="L22">
        <v>1369</v>
      </c>
      <c r="N22">
        <v>1013</v>
      </c>
      <c r="O22" t="s">
        <v>348</v>
      </c>
      <c r="P22" t="s">
        <v>348</v>
      </c>
      <c r="Q22">
        <v>1</v>
      </c>
      <c r="W22">
        <v>0</v>
      </c>
      <c r="X22">
        <v>126826561</v>
      </c>
      <c r="Y22">
        <f t="shared" si="0"/>
        <v>40.950000000000003</v>
      </c>
      <c r="AA22">
        <v>0</v>
      </c>
      <c r="AB22">
        <v>0</v>
      </c>
      <c r="AC22">
        <v>0</v>
      </c>
      <c r="AD22">
        <v>12.69</v>
      </c>
      <c r="AE22">
        <v>0</v>
      </c>
      <c r="AF22">
        <v>0</v>
      </c>
      <c r="AG22">
        <v>0</v>
      </c>
      <c r="AH22">
        <v>12.69</v>
      </c>
      <c r="AI22">
        <v>1</v>
      </c>
      <c r="AJ22">
        <v>1</v>
      </c>
      <c r="AK22">
        <v>1</v>
      </c>
      <c r="AL22">
        <v>1</v>
      </c>
      <c r="AM22">
        <v>4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31.5</v>
      </c>
      <c r="AU22" t="s">
        <v>22</v>
      </c>
      <c r="AV22">
        <v>1</v>
      </c>
      <c r="AW22">
        <v>2</v>
      </c>
      <c r="AX22">
        <v>50209891</v>
      </c>
      <c r="AY22">
        <v>1</v>
      </c>
      <c r="AZ22">
        <v>0</v>
      </c>
      <c r="BA22">
        <v>22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U22">
        <f>ROUND(AT22*Source!I37*AH22*AL22,2)</f>
        <v>399.74</v>
      </c>
      <c r="CV22">
        <f>ROUND(Y22*Source!I37,7)</f>
        <v>40.950000000000003</v>
      </c>
      <c r="CW22">
        <v>0</v>
      </c>
      <c r="CX22">
        <f>ROUND(Y22*Source!I37,7)</f>
        <v>40.950000000000003</v>
      </c>
      <c r="CY22">
        <f t="shared" si="1"/>
        <v>12.69</v>
      </c>
      <c r="CZ22">
        <f t="shared" si="2"/>
        <v>12.69</v>
      </c>
      <c r="DA22">
        <f t="shared" si="3"/>
        <v>1</v>
      </c>
      <c r="DB22">
        <f t="shared" si="4"/>
        <v>519.66200000000003</v>
      </c>
      <c r="DC22">
        <f t="shared" si="5"/>
        <v>0</v>
      </c>
      <c r="DD22" t="s">
        <v>3</v>
      </c>
      <c r="DE22" t="s">
        <v>3</v>
      </c>
      <c r="DF22">
        <f t="shared" si="6"/>
        <v>0</v>
      </c>
      <c r="DG22">
        <f t="shared" si="7"/>
        <v>0</v>
      </c>
      <c r="DH22">
        <f t="shared" si="8"/>
        <v>0</v>
      </c>
      <c r="DI22">
        <f t="shared" si="9"/>
        <v>519.66</v>
      </c>
      <c r="DJ22">
        <f t="shared" si="10"/>
        <v>519.66</v>
      </c>
      <c r="DK22">
        <v>0</v>
      </c>
      <c r="DL22" t="s">
        <v>3</v>
      </c>
      <c r="DM22">
        <v>0</v>
      </c>
      <c r="DN22" t="s">
        <v>3</v>
      </c>
      <c r="DO22">
        <v>0</v>
      </c>
    </row>
    <row r="23" spans="1:119" x14ac:dyDescent="0.2">
      <c r="A23">
        <f>ROW(Source!A38)</f>
        <v>38</v>
      </c>
      <c r="B23">
        <v>50209403</v>
      </c>
      <c r="C23">
        <v>50209489</v>
      </c>
      <c r="D23">
        <v>38722542</v>
      </c>
      <c r="E23">
        <v>66</v>
      </c>
      <c r="F23">
        <v>1</v>
      </c>
      <c r="G23">
        <v>1</v>
      </c>
      <c r="H23">
        <v>1</v>
      </c>
      <c r="I23" t="s">
        <v>355</v>
      </c>
      <c r="J23" t="s">
        <v>3</v>
      </c>
      <c r="K23" t="s">
        <v>356</v>
      </c>
      <c r="L23">
        <v>1369</v>
      </c>
      <c r="N23">
        <v>1013</v>
      </c>
      <c r="O23" t="s">
        <v>348</v>
      </c>
      <c r="P23" t="s">
        <v>348</v>
      </c>
      <c r="Q23">
        <v>1</v>
      </c>
      <c r="W23">
        <v>0</v>
      </c>
      <c r="X23">
        <v>286205319</v>
      </c>
      <c r="Y23">
        <f t="shared" si="0"/>
        <v>1.0530000000000002</v>
      </c>
      <c r="AA23">
        <v>0</v>
      </c>
      <c r="AB23">
        <v>0</v>
      </c>
      <c r="AC23">
        <v>0</v>
      </c>
      <c r="AD23">
        <v>12.92</v>
      </c>
      <c r="AE23">
        <v>0</v>
      </c>
      <c r="AF23">
        <v>0</v>
      </c>
      <c r="AG23">
        <v>0</v>
      </c>
      <c r="AH23">
        <v>12.92</v>
      </c>
      <c r="AI23">
        <v>1</v>
      </c>
      <c r="AJ23">
        <v>1</v>
      </c>
      <c r="AK23">
        <v>1</v>
      </c>
      <c r="AL23">
        <v>1</v>
      </c>
      <c r="AM23">
        <v>4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0.81</v>
      </c>
      <c r="AU23" t="s">
        <v>22</v>
      </c>
      <c r="AV23">
        <v>1</v>
      </c>
      <c r="AW23">
        <v>2</v>
      </c>
      <c r="AX23">
        <v>50209892</v>
      </c>
      <c r="AY23">
        <v>1</v>
      </c>
      <c r="AZ23">
        <v>0</v>
      </c>
      <c r="BA23">
        <v>23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U23">
        <f>ROUND(AT23*Source!I38*AH23*AL23,2)</f>
        <v>20.93</v>
      </c>
      <c r="CV23">
        <f>ROUND(Y23*Source!I38,7)</f>
        <v>2.1059999999999999</v>
      </c>
      <c r="CW23">
        <v>0</v>
      </c>
      <c r="CX23">
        <f>ROUND(Y23*Source!I38,7)</f>
        <v>2.1059999999999999</v>
      </c>
      <c r="CY23">
        <f t="shared" si="1"/>
        <v>12.92</v>
      </c>
      <c r="CZ23">
        <f t="shared" si="2"/>
        <v>12.92</v>
      </c>
      <c r="DA23">
        <f t="shared" si="3"/>
        <v>1</v>
      </c>
      <c r="DB23">
        <f t="shared" si="4"/>
        <v>13.611000000000001</v>
      </c>
      <c r="DC23">
        <f t="shared" si="5"/>
        <v>0</v>
      </c>
      <c r="DD23" t="s">
        <v>3</v>
      </c>
      <c r="DE23" t="s">
        <v>3</v>
      </c>
      <c r="DF23">
        <f t="shared" si="6"/>
        <v>0</v>
      </c>
      <c r="DG23">
        <f t="shared" si="7"/>
        <v>0</v>
      </c>
      <c r="DH23">
        <f t="shared" si="8"/>
        <v>0</v>
      </c>
      <c r="DI23">
        <f t="shared" si="9"/>
        <v>27.21</v>
      </c>
      <c r="DJ23">
        <f t="shared" si="10"/>
        <v>27.21</v>
      </c>
      <c r="DK23">
        <v>0</v>
      </c>
      <c r="DL23" t="s">
        <v>3</v>
      </c>
      <c r="DM23">
        <v>0</v>
      </c>
      <c r="DN23" t="s">
        <v>3</v>
      </c>
      <c r="DO23">
        <v>0</v>
      </c>
    </row>
    <row r="24" spans="1:119" x14ac:dyDescent="0.2">
      <c r="A24">
        <f>ROW(Source!A38)</f>
        <v>38</v>
      </c>
      <c r="B24">
        <v>50209403</v>
      </c>
      <c r="C24">
        <v>50209489</v>
      </c>
      <c r="D24">
        <v>38722565</v>
      </c>
      <c r="E24">
        <v>66</v>
      </c>
      <c r="F24">
        <v>1</v>
      </c>
      <c r="G24">
        <v>1</v>
      </c>
      <c r="H24">
        <v>1</v>
      </c>
      <c r="I24" t="s">
        <v>353</v>
      </c>
      <c r="J24" t="s">
        <v>3</v>
      </c>
      <c r="K24" t="s">
        <v>354</v>
      </c>
      <c r="L24">
        <v>1369</v>
      </c>
      <c r="N24">
        <v>1013</v>
      </c>
      <c r="O24" t="s">
        <v>348</v>
      </c>
      <c r="P24" t="s">
        <v>348</v>
      </c>
      <c r="Q24">
        <v>1</v>
      </c>
      <c r="W24">
        <v>0</v>
      </c>
      <c r="X24">
        <v>126826561</v>
      </c>
      <c r="Y24">
        <f t="shared" si="0"/>
        <v>1.0530000000000002</v>
      </c>
      <c r="AA24">
        <v>0</v>
      </c>
      <c r="AB24">
        <v>0</v>
      </c>
      <c r="AC24">
        <v>0</v>
      </c>
      <c r="AD24">
        <v>12.69</v>
      </c>
      <c r="AE24">
        <v>0</v>
      </c>
      <c r="AF24">
        <v>0</v>
      </c>
      <c r="AG24">
        <v>0</v>
      </c>
      <c r="AH24">
        <v>12.69</v>
      </c>
      <c r="AI24">
        <v>1</v>
      </c>
      <c r="AJ24">
        <v>1</v>
      </c>
      <c r="AK24">
        <v>1</v>
      </c>
      <c r="AL24">
        <v>1</v>
      </c>
      <c r="AM24">
        <v>4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0.81</v>
      </c>
      <c r="AU24" t="s">
        <v>22</v>
      </c>
      <c r="AV24">
        <v>1</v>
      </c>
      <c r="AW24">
        <v>2</v>
      </c>
      <c r="AX24">
        <v>50209893</v>
      </c>
      <c r="AY24">
        <v>1</v>
      </c>
      <c r="AZ24">
        <v>0</v>
      </c>
      <c r="BA24">
        <v>24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U24">
        <f>ROUND(AT24*Source!I38*AH24*AL24,2)</f>
        <v>20.56</v>
      </c>
      <c r="CV24">
        <f>ROUND(Y24*Source!I38,7)</f>
        <v>2.1059999999999999</v>
      </c>
      <c r="CW24">
        <v>0</v>
      </c>
      <c r="CX24">
        <f>ROUND(Y24*Source!I38,7)</f>
        <v>2.1059999999999999</v>
      </c>
      <c r="CY24">
        <f t="shared" si="1"/>
        <v>12.69</v>
      </c>
      <c r="CZ24">
        <f t="shared" si="2"/>
        <v>12.69</v>
      </c>
      <c r="DA24">
        <f t="shared" si="3"/>
        <v>1</v>
      </c>
      <c r="DB24">
        <f t="shared" si="4"/>
        <v>13.364000000000001</v>
      </c>
      <c r="DC24">
        <f t="shared" si="5"/>
        <v>0</v>
      </c>
      <c r="DD24" t="s">
        <v>3</v>
      </c>
      <c r="DE24" t="s">
        <v>3</v>
      </c>
      <c r="DF24">
        <f t="shared" si="6"/>
        <v>0</v>
      </c>
      <c r="DG24">
        <f t="shared" si="7"/>
        <v>0</v>
      </c>
      <c r="DH24">
        <f t="shared" si="8"/>
        <v>0</v>
      </c>
      <c r="DI24">
        <f t="shared" si="9"/>
        <v>26.73</v>
      </c>
      <c r="DJ24">
        <f t="shared" si="10"/>
        <v>26.73</v>
      </c>
      <c r="DK24">
        <v>0</v>
      </c>
      <c r="DL24" t="s">
        <v>3</v>
      </c>
      <c r="DM24">
        <v>0</v>
      </c>
      <c r="DN24" t="s">
        <v>3</v>
      </c>
      <c r="DO24">
        <v>0</v>
      </c>
    </row>
    <row r="25" spans="1:119" x14ac:dyDescent="0.2">
      <c r="A25">
        <f>ROW(Source!A39)</f>
        <v>39</v>
      </c>
      <c r="B25">
        <v>50209403</v>
      </c>
      <c r="C25">
        <v>50209490</v>
      </c>
      <c r="D25">
        <v>38722536</v>
      </c>
      <c r="E25">
        <v>66</v>
      </c>
      <c r="F25">
        <v>1</v>
      </c>
      <c r="G25">
        <v>1</v>
      </c>
      <c r="H25">
        <v>1</v>
      </c>
      <c r="I25" t="s">
        <v>346</v>
      </c>
      <c r="J25" t="s">
        <v>3</v>
      </c>
      <c r="K25" t="s">
        <v>347</v>
      </c>
      <c r="L25">
        <v>1369</v>
      </c>
      <c r="N25">
        <v>1013</v>
      </c>
      <c r="O25" t="s">
        <v>348</v>
      </c>
      <c r="P25" t="s">
        <v>348</v>
      </c>
      <c r="Q25">
        <v>1</v>
      </c>
      <c r="W25">
        <v>0</v>
      </c>
      <c r="X25">
        <v>-512803540</v>
      </c>
      <c r="Y25">
        <f t="shared" si="0"/>
        <v>3.7959999999999998</v>
      </c>
      <c r="AA25">
        <v>0</v>
      </c>
      <c r="AB25">
        <v>0</v>
      </c>
      <c r="AC25">
        <v>0</v>
      </c>
      <c r="AD25">
        <v>9.6199999999999992</v>
      </c>
      <c r="AE25">
        <v>0</v>
      </c>
      <c r="AF25">
        <v>0</v>
      </c>
      <c r="AG25">
        <v>0</v>
      </c>
      <c r="AH25">
        <v>9.6199999999999992</v>
      </c>
      <c r="AI25">
        <v>1</v>
      </c>
      <c r="AJ25">
        <v>1</v>
      </c>
      <c r="AK25">
        <v>1</v>
      </c>
      <c r="AL25">
        <v>1</v>
      </c>
      <c r="AM25">
        <v>4</v>
      </c>
      <c r="AN25">
        <v>0</v>
      </c>
      <c r="AO25">
        <v>1</v>
      </c>
      <c r="AP25">
        <v>1</v>
      </c>
      <c r="AQ25">
        <v>0</v>
      </c>
      <c r="AR25">
        <v>0</v>
      </c>
      <c r="AS25" t="s">
        <v>3</v>
      </c>
      <c r="AT25">
        <v>2.92</v>
      </c>
      <c r="AU25" t="s">
        <v>22</v>
      </c>
      <c r="AV25">
        <v>1</v>
      </c>
      <c r="AW25">
        <v>2</v>
      </c>
      <c r="AX25">
        <v>50209894</v>
      </c>
      <c r="AY25">
        <v>1</v>
      </c>
      <c r="AZ25">
        <v>0</v>
      </c>
      <c r="BA25">
        <v>25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U25">
        <f>ROUND(AT25*Source!I39*AH25*AL25,2)</f>
        <v>168.54</v>
      </c>
      <c r="CV25">
        <f>ROUND(Y25*Source!I39,7)</f>
        <v>22.776</v>
      </c>
      <c r="CW25">
        <v>0</v>
      </c>
      <c r="CX25">
        <f>ROUND(Y25*Source!I39,7)</f>
        <v>22.776</v>
      </c>
      <c r="CY25">
        <f t="shared" si="1"/>
        <v>9.6199999999999992</v>
      </c>
      <c r="CZ25">
        <f t="shared" si="2"/>
        <v>9.6199999999999992</v>
      </c>
      <c r="DA25">
        <f t="shared" si="3"/>
        <v>1</v>
      </c>
      <c r="DB25">
        <f t="shared" si="4"/>
        <v>36.517000000000003</v>
      </c>
      <c r="DC25">
        <f t="shared" si="5"/>
        <v>0</v>
      </c>
      <c r="DD25" t="s">
        <v>3</v>
      </c>
      <c r="DE25" t="s">
        <v>3</v>
      </c>
      <c r="DF25">
        <f t="shared" si="6"/>
        <v>0</v>
      </c>
      <c r="DG25">
        <f t="shared" si="7"/>
        <v>0</v>
      </c>
      <c r="DH25">
        <f t="shared" si="8"/>
        <v>0</v>
      </c>
      <c r="DI25">
        <f t="shared" si="9"/>
        <v>219.11</v>
      </c>
      <c r="DJ25">
        <f t="shared" si="10"/>
        <v>219.11</v>
      </c>
      <c r="DK25">
        <v>0</v>
      </c>
      <c r="DL25" t="s">
        <v>3</v>
      </c>
      <c r="DM25">
        <v>0</v>
      </c>
      <c r="DN25" t="s">
        <v>3</v>
      </c>
      <c r="DO25">
        <v>0</v>
      </c>
    </row>
    <row r="26" spans="1:119" x14ac:dyDescent="0.2">
      <c r="A26">
        <f>ROW(Source!A39)</f>
        <v>39</v>
      </c>
      <c r="B26">
        <v>50209403</v>
      </c>
      <c r="C26">
        <v>50209490</v>
      </c>
      <c r="D26">
        <v>38722565</v>
      </c>
      <c r="E26">
        <v>66</v>
      </c>
      <c r="F26">
        <v>1</v>
      </c>
      <c r="G26">
        <v>1</v>
      </c>
      <c r="H26">
        <v>1</v>
      </c>
      <c r="I26" t="s">
        <v>353</v>
      </c>
      <c r="J26" t="s">
        <v>3</v>
      </c>
      <c r="K26" t="s">
        <v>354</v>
      </c>
      <c r="L26">
        <v>1369</v>
      </c>
      <c r="N26">
        <v>1013</v>
      </c>
      <c r="O26" t="s">
        <v>348</v>
      </c>
      <c r="P26" t="s">
        <v>348</v>
      </c>
      <c r="Q26">
        <v>1</v>
      </c>
      <c r="W26">
        <v>0</v>
      </c>
      <c r="X26">
        <v>126826561</v>
      </c>
      <c r="Y26">
        <f t="shared" si="0"/>
        <v>5.681</v>
      </c>
      <c r="AA26">
        <v>0</v>
      </c>
      <c r="AB26">
        <v>0</v>
      </c>
      <c r="AC26">
        <v>0</v>
      </c>
      <c r="AD26">
        <v>12.69</v>
      </c>
      <c r="AE26">
        <v>0</v>
      </c>
      <c r="AF26">
        <v>0</v>
      </c>
      <c r="AG26">
        <v>0</v>
      </c>
      <c r="AH26">
        <v>12.69</v>
      </c>
      <c r="AI26">
        <v>1</v>
      </c>
      <c r="AJ26">
        <v>1</v>
      </c>
      <c r="AK26">
        <v>1</v>
      </c>
      <c r="AL26">
        <v>1</v>
      </c>
      <c r="AM26">
        <v>4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4.37</v>
      </c>
      <c r="AU26" t="s">
        <v>22</v>
      </c>
      <c r="AV26">
        <v>1</v>
      </c>
      <c r="AW26">
        <v>2</v>
      </c>
      <c r="AX26">
        <v>50209895</v>
      </c>
      <c r="AY26">
        <v>1</v>
      </c>
      <c r="AZ26">
        <v>0</v>
      </c>
      <c r="BA26">
        <v>26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U26">
        <f>ROUND(AT26*Source!I39*AH26*AL26,2)</f>
        <v>332.73</v>
      </c>
      <c r="CV26">
        <f>ROUND(Y26*Source!I39,7)</f>
        <v>34.085999999999999</v>
      </c>
      <c r="CW26">
        <v>0</v>
      </c>
      <c r="CX26">
        <f>ROUND(Y26*Source!I39,7)</f>
        <v>34.085999999999999</v>
      </c>
      <c r="CY26">
        <f t="shared" si="1"/>
        <v>12.69</v>
      </c>
      <c r="CZ26">
        <f t="shared" si="2"/>
        <v>12.69</v>
      </c>
      <c r="DA26">
        <f t="shared" si="3"/>
        <v>1</v>
      </c>
      <c r="DB26">
        <f t="shared" si="4"/>
        <v>72.097999999999999</v>
      </c>
      <c r="DC26">
        <f t="shared" si="5"/>
        <v>0</v>
      </c>
      <c r="DD26" t="s">
        <v>3</v>
      </c>
      <c r="DE26" t="s">
        <v>3</v>
      </c>
      <c r="DF26">
        <f t="shared" si="6"/>
        <v>0</v>
      </c>
      <c r="DG26">
        <f t="shared" si="7"/>
        <v>0</v>
      </c>
      <c r="DH26">
        <f t="shared" si="8"/>
        <v>0</v>
      </c>
      <c r="DI26">
        <f t="shared" si="9"/>
        <v>432.55</v>
      </c>
      <c r="DJ26">
        <f t="shared" si="10"/>
        <v>432.55</v>
      </c>
      <c r="DK26">
        <v>0</v>
      </c>
      <c r="DL26" t="s">
        <v>3</v>
      </c>
      <c r="DM26">
        <v>0</v>
      </c>
      <c r="DN26" t="s">
        <v>3</v>
      </c>
      <c r="DO26">
        <v>0</v>
      </c>
    </row>
    <row r="27" spans="1:119" x14ac:dyDescent="0.2">
      <c r="A27">
        <f>ROW(Source!A40)</f>
        <v>40</v>
      </c>
      <c r="B27">
        <v>50209403</v>
      </c>
      <c r="C27">
        <v>50209491</v>
      </c>
      <c r="D27">
        <v>38722565</v>
      </c>
      <c r="E27">
        <v>66</v>
      </c>
      <c r="F27">
        <v>1</v>
      </c>
      <c r="G27">
        <v>1</v>
      </c>
      <c r="H27">
        <v>1</v>
      </c>
      <c r="I27" t="s">
        <v>353</v>
      </c>
      <c r="J27" t="s">
        <v>3</v>
      </c>
      <c r="K27" t="s">
        <v>354</v>
      </c>
      <c r="L27">
        <v>1369</v>
      </c>
      <c r="N27">
        <v>1013</v>
      </c>
      <c r="O27" t="s">
        <v>348</v>
      </c>
      <c r="P27" t="s">
        <v>348</v>
      </c>
      <c r="Q27">
        <v>1</v>
      </c>
      <c r="W27">
        <v>0</v>
      </c>
      <c r="X27">
        <v>126826561</v>
      </c>
      <c r="Y27">
        <f t="shared" si="0"/>
        <v>20.591999999999999</v>
      </c>
      <c r="AA27">
        <v>0</v>
      </c>
      <c r="AB27">
        <v>0</v>
      </c>
      <c r="AC27">
        <v>0</v>
      </c>
      <c r="AD27">
        <v>12.69</v>
      </c>
      <c r="AE27">
        <v>0</v>
      </c>
      <c r="AF27">
        <v>0</v>
      </c>
      <c r="AG27">
        <v>0</v>
      </c>
      <c r="AH27">
        <v>12.69</v>
      </c>
      <c r="AI27">
        <v>1</v>
      </c>
      <c r="AJ27">
        <v>1</v>
      </c>
      <c r="AK27">
        <v>1</v>
      </c>
      <c r="AL27">
        <v>1</v>
      </c>
      <c r="AM27">
        <v>4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15.84</v>
      </c>
      <c r="AU27" t="s">
        <v>22</v>
      </c>
      <c r="AV27">
        <v>1</v>
      </c>
      <c r="AW27">
        <v>2</v>
      </c>
      <c r="AX27">
        <v>50209896</v>
      </c>
      <c r="AY27">
        <v>1</v>
      </c>
      <c r="AZ27">
        <v>0</v>
      </c>
      <c r="BA27">
        <v>27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U27">
        <f>ROUND(AT27*Source!I40*AH27*AL27,2)</f>
        <v>3417.16</v>
      </c>
      <c r="CV27">
        <f>ROUND(Y27*Source!I40,7)</f>
        <v>350.06400000000002</v>
      </c>
      <c r="CW27">
        <v>0</v>
      </c>
      <c r="CX27">
        <f>ROUND(Y27*Source!I40,7)</f>
        <v>350.06400000000002</v>
      </c>
      <c r="CY27">
        <f t="shared" si="1"/>
        <v>12.69</v>
      </c>
      <c r="CZ27">
        <f t="shared" si="2"/>
        <v>12.69</v>
      </c>
      <c r="DA27">
        <f t="shared" si="3"/>
        <v>1</v>
      </c>
      <c r="DB27">
        <f t="shared" si="4"/>
        <v>261.31299999999999</v>
      </c>
      <c r="DC27">
        <f t="shared" si="5"/>
        <v>0</v>
      </c>
      <c r="DD27" t="s">
        <v>3</v>
      </c>
      <c r="DE27" t="s">
        <v>3</v>
      </c>
      <c r="DF27">
        <f t="shared" si="6"/>
        <v>0</v>
      </c>
      <c r="DG27">
        <f t="shared" si="7"/>
        <v>0</v>
      </c>
      <c r="DH27">
        <f t="shared" si="8"/>
        <v>0</v>
      </c>
      <c r="DI27">
        <f t="shared" si="9"/>
        <v>4442.3100000000004</v>
      </c>
      <c r="DJ27">
        <f t="shared" si="10"/>
        <v>4442.3100000000004</v>
      </c>
      <c r="DK27">
        <v>0</v>
      </c>
      <c r="DL27" t="s">
        <v>3</v>
      </c>
      <c r="DM27">
        <v>0</v>
      </c>
      <c r="DN27" t="s">
        <v>3</v>
      </c>
      <c r="DO27">
        <v>0</v>
      </c>
    </row>
    <row r="28" spans="1:119" x14ac:dyDescent="0.2">
      <c r="A28">
        <f>ROW(Source!A41)</f>
        <v>41</v>
      </c>
      <c r="B28">
        <v>50209403</v>
      </c>
      <c r="C28">
        <v>50209492</v>
      </c>
      <c r="D28">
        <v>38722550</v>
      </c>
      <c r="E28">
        <v>66</v>
      </c>
      <c r="F28">
        <v>1</v>
      </c>
      <c r="G28">
        <v>1</v>
      </c>
      <c r="H28">
        <v>1</v>
      </c>
      <c r="I28" t="s">
        <v>349</v>
      </c>
      <c r="J28" t="s">
        <v>3</v>
      </c>
      <c r="K28" t="s">
        <v>350</v>
      </c>
      <c r="L28">
        <v>1369</v>
      </c>
      <c r="N28">
        <v>1013</v>
      </c>
      <c r="O28" t="s">
        <v>348</v>
      </c>
      <c r="P28" t="s">
        <v>348</v>
      </c>
      <c r="Q28">
        <v>1</v>
      </c>
      <c r="W28">
        <v>0</v>
      </c>
      <c r="X28">
        <v>-1275334932</v>
      </c>
      <c r="Y28">
        <f t="shared" si="0"/>
        <v>0.84500000000000008</v>
      </c>
      <c r="AA28">
        <v>0</v>
      </c>
      <c r="AB28">
        <v>0</v>
      </c>
      <c r="AC28">
        <v>0</v>
      </c>
      <c r="AD28">
        <v>9.17</v>
      </c>
      <c r="AE28">
        <v>0</v>
      </c>
      <c r="AF28">
        <v>0</v>
      </c>
      <c r="AG28">
        <v>0</v>
      </c>
      <c r="AH28">
        <v>9.17</v>
      </c>
      <c r="AI28">
        <v>1</v>
      </c>
      <c r="AJ28">
        <v>1</v>
      </c>
      <c r="AK28">
        <v>1</v>
      </c>
      <c r="AL28">
        <v>1</v>
      </c>
      <c r="AM28">
        <v>4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0.65</v>
      </c>
      <c r="AU28" t="s">
        <v>22</v>
      </c>
      <c r="AV28">
        <v>1</v>
      </c>
      <c r="AW28">
        <v>2</v>
      </c>
      <c r="AX28">
        <v>50209897</v>
      </c>
      <c r="AY28">
        <v>1</v>
      </c>
      <c r="AZ28">
        <v>0</v>
      </c>
      <c r="BA28">
        <v>28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U28">
        <f>ROUND(AT28*Source!I41*AH28*AL28,2)</f>
        <v>5.96</v>
      </c>
      <c r="CV28">
        <f>ROUND(Y28*Source!I41,7)</f>
        <v>0.84499999999999997</v>
      </c>
      <c r="CW28">
        <v>0</v>
      </c>
      <c r="CX28">
        <f>ROUND(Y28*Source!I41,7)</f>
        <v>0.84499999999999997</v>
      </c>
      <c r="CY28">
        <f t="shared" si="1"/>
        <v>9.17</v>
      </c>
      <c r="CZ28">
        <f t="shared" si="2"/>
        <v>9.17</v>
      </c>
      <c r="DA28">
        <f t="shared" si="3"/>
        <v>1</v>
      </c>
      <c r="DB28">
        <f t="shared" si="4"/>
        <v>7.7480000000000002</v>
      </c>
      <c r="DC28">
        <f t="shared" si="5"/>
        <v>0</v>
      </c>
      <c r="DD28" t="s">
        <v>3</v>
      </c>
      <c r="DE28" t="s">
        <v>3</v>
      </c>
      <c r="DF28">
        <f t="shared" si="6"/>
        <v>0</v>
      </c>
      <c r="DG28">
        <f t="shared" si="7"/>
        <v>0</v>
      </c>
      <c r="DH28">
        <f t="shared" si="8"/>
        <v>0</v>
      </c>
      <c r="DI28">
        <f t="shared" si="9"/>
        <v>7.75</v>
      </c>
      <c r="DJ28">
        <f t="shared" si="10"/>
        <v>7.75</v>
      </c>
      <c r="DK28">
        <v>0</v>
      </c>
      <c r="DL28" t="s">
        <v>3</v>
      </c>
      <c r="DM28">
        <v>0</v>
      </c>
      <c r="DN28" t="s">
        <v>3</v>
      </c>
      <c r="DO28">
        <v>0</v>
      </c>
    </row>
    <row r="29" spans="1:119" x14ac:dyDescent="0.2">
      <c r="A29">
        <f>ROW(Source!A41)</f>
        <v>41</v>
      </c>
      <c r="B29">
        <v>50209403</v>
      </c>
      <c r="C29">
        <v>50209492</v>
      </c>
      <c r="D29">
        <v>38722561</v>
      </c>
      <c r="E29">
        <v>66</v>
      </c>
      <c r="F29">
        <v>1</v>
      </c>
      <c r="G29">
        <v>1</v>
      </c>
      <c r="H29">
        <v>1</v>
      </c>
      <c r="I29" t="s">
        <v>351</v>
      </c>
      <c r="J29" t="s">
        <v>3</v>
      </c>
      <c r="K29" t="s">
        <v>352</v>
      </c>
      <c r="L29">
        <v>1369</v>
      </c>
      <c r="N29">
        <v>1013</v>
      </c>
      <c r="O29" t="s">
        <v>348</v>
      </c>
      <c r="P29" t="s">
        <v>348</v>
      </c>
      <c r="Q29">
        <v>1</v>
      </c>
      <c r="W29">
        <v>0</v>
      </c>
      <c r="X29">
        <v>-2140504649</v>
      </c>
      <c r="Y29">
        <f t="shared" si="0"/>
        <v>1.9630000000000001</v>
      </c>
      <c r="AA29">
        <v>0</v>
      </c>
      <c r="AB29">
        <v>0</v>
      </c>
      <c r="AC29">
        <v>0</v>
      </c>
      <c r="AD29">
        <v>14.09</v>
      </c>
      <c r="AE29">
        <v>0</v>
      </c>
      <c r="AF29">
        <v>0</v>
      </c>
      <c r="AG29">
        <v>0</v>
      </c>
      <c r="AH29">
        <v>14.09</v>
      </c>
      <c r="AI29">
        <v>1</v>
      </c>
      <c r="AJ29">
        <v>1</v>
      </c>
      <c r="AK29">
        <v>1</v>
      </c>
      <c r="AL29">
        <v>1</v>
      </c>
      <c r="AM29">
        <v>4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1.51</v>
      </c>
      <c r="AU29" t="s">
        <v>22</v>
      </c>
      <c r="AV29">
        <v>1</v>
      </c>
      <c r="AW29">
        <v>2</v>
      </c>
      <c r="AX29">
        <v>50209898</v>
      </c>
      <c r="AY29">
        <v>1</v>
      </c>
      <c r="AZ29">
        <v>0</v>
      </c>
      <c r="BA29">
        <v>29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U29">
        <f>ROUND(AT29*Source!I41*AH29*AL29,2)</f>
        <v>21.28</v>
      </c>
      <c r="CV29">
        <f>ROUND(Y29*Source!I41,7)</f>
        <v>1.9630000000000001</v>
      </c>
      <c r="CW29">
        <v>0</v>
      </c>
      <c r="CX29">
        <f>ROUND(Y29*Source!I41,7)</f>
        <v>1.9630000000000001</v>
      </c>
      <c r="CY29">
        <f t="shared" si="1"/>
        <v>14.09</v>
      </c>
      <c r="CZ29">
        <f t="shared" si="2"/>
        <v>14.09</v>
      </c>
      <c r="DA29">
        <f t="shared" si="3"/>
        <v>1</v>
      </c>
      <c r="DB29">
        <f t="shared" si="4"/>
        <v>27.664000000000001</v>
      </c>
      <c r="DC29">
        <f t="shared" si="5"/>
        <v>0</v>
      </c>
      <c r="DD29" t="s">
        <v>3</v>
      </c>
      <c r="DE29" t="s">
        <v>3</v>
      </c>
      <c r="DF29">
        <f t="shared" si="6"/>
        <v>0</v>
      </c>
      <c r="DG29">
        <f t="shared" si="7"/>
        <v>0</v>
      </c>
      <c r="DH29">
        <f t="shared" si="8"/>
        <v>0</v>
      </c>
      <c r="DI29">
        <f t="shared" si="9"/>
        <v>27.66</v>
      </c>
      <c r="DJ29">
        <f t="shared" si="10"/>
        <v>27.66</v>
      </c>
      <c r="DK29">
        <v>0</v>
      </c>
      <c r="DL29" t="s">
        <v>3</v>
      </c>
      <c r="DM29">
        <v>0</v>
      </c>
      <c r="DN29" t="s">
        <v>3</v>
      </c>
      <c r="DO29">
        <v>0</v>
      </c>
    </row>
    <row r="30" spans="1:119" x14ac:dyDescent="0.2">
      <c r="A30">
        <f>ROW(Source!A42)</f>
        <v>42</v>
      </c>
      <c r="B30">
        <v>50209403</v>
      </c>
      <c r="C30">
        <v>50209493</v>
      </c>
      <c r="D30">
        <v>38722550</v>
      </c>
      <c r="E30">
        <v>66</v>
      </c>
      <c r="F30">
        <v>1</v>
      </c>
      <c r="G30">
        <v>1</v>
      </c>
      <c r="H30">
        <v>1</v>
      </c>
      <c r="I30" t="s">
        <v>349</v>
      </c>
      <c r="J30" t="s">
        <v>3</v>
      </c>
      <c r="K30" t="s">
        <v>350</v>
      </c>
      <c r="L30">
        <v>1369</v>
      </c>
      <c r="N30">
        <v>1013</v>
      </c>
      <c r="O30" t="s">
        <v>348</v>
      </c>
      <c r="P30" t="s">
        <v>348</v>
      </c>
      <c r="Q30">
        <v>1</v>
      </c>
      <c r="W30">
        <v>0</v>
      </c>
      <c r="X30">
        <v>-1275334932</v>
      </c>
      <c r="Y30">
        <f t="shared" si="0"/>
        <v>1.8719999999999999</v>
      </c>
      <c r="AA30">
        <v>0</v>
      </c>
      <c r="AB30">
        <v>0</v>
      </c>
      <c r="AC30">
        <v>0</v>
      </c>
      <c r="AD30">
        <v>9.17</v>
      </c>
      <c r="AE30">
        <v>0</v>
      </c>
      <c r="AF30">
        <v>0</v>
      </c>
      <c r="AG30">
        <v>0</v>
      </c>
      <c r="AH30">
        <v>9.17</v>
      </c>
      <c r="AI30">
        <v>1</v>
      </c>
      <c r="AJ30">
        <v>1</v>
      </c>
      <c r="AK30">
        <v>1</v>
      </c>
      <c r="AL30">
        <v>1</v>
      </c>
      <c r="AM30">
        <v>4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1.44</v>
      </c>
      <c r="AU30" t="s">
        <v>22</v>
      </c>
      <c r="AV30">
        <v>1</v>
      </c>
      <c r="AW30">
        <v>2</v>
      </c>
      <c r="AX30">
        <v>50209899</v>
      </c>
      <c r="AY30">
        <v>1</v>
      </c>
      <c r="AZ30">
        <v>0</v>
      </c>
      <c r="BA30">
        <v>30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U30">
        <f>ROUND(AT30*Source!I42*AH30*AL30,2)</f>
        <v>26.41</v>
      </c>
      <c r="CV30">
        <f>ROUND(Y30*Source!I42,7)</f>
        <v>3.7440000000000002</v>
      </c>
      <c r="CW30">
        <v>0</v>
      </c>
      <c r="CX30">
        <f>ROUND(Y30*Source!I42,7)</f>
        <v>3.7440000000000002</v>
      </c>
      <c r="CY30">
        <f t="shared" si="1"/>
        <v>9.17</v>
      </c>
      <c r="CZ30">
        <f t="shared" si="2"/>
        <v>9.17</v>
      </c>
      <c r="DA30">
        <f t="shared" si="3"/>
        <v>1</v>
      </c>
      <c r="DB30">
        <f t="shared" si="4"/>
        <v>17.16</v>
      </c>
      <c r="DC30">
        <f t="shared" si="5"/>
        <v>0</v>
      </c>
      <c r="DD30" t="s">
        <v>3</v>
      </c>
      <c r="DE30" t="s">
        <v>3</v>
      </c>
      <c r="DF30">
        <f t="shared" si="6"/>
        <v>0</v>
      </c>
      <c r="DG30">
        <f t="shared" si="7"/>
        <v>0</v>
      </c>
      <c r="DH30">
        <f t="shared" si="8"/>
        <v>0</v>
      </c>
      <c r="DI30">
        <f t="shared" si="9"/>
        <v>34.33</v>
      </c>
      <c r="DJ30">
        <f t="shared" si="10"/>
        <v>34.33</v>
      </c>
      <c r="DK30">
        <v>0</v>
      </c>
      <c r="DL30" t="s">
        <v>3</v>
      </c>
      <c r="DM30">
        <v>0</v>
      </c>
      <c r="DN30" t="s">
        <v>3</v>
      </c>
      <c r="DO30">
        <v>0</v>
      </c>
    </row>
    <row r="31" spans="1:119" x14ac:dyDescent="0.2">
      <c r="A31">
        <f>ROW(Source!A42)</f>
        <v>42</v>
      </c>
      <c r="B31">
        <v>50209403</v>
      </c>
      <c r="C31">
        <v>50209493</v>
      </c>
      <c r="D31">
        <v>38722559</v>
      </c>
      <c r="E31">
        <v>66</v>
      </c>
      <c r="F31">
        <v>1</v>
      </c>
      <c r="G31">
        <v>1</v>
      </c>
      <c r="H31">
        <v>1</v>
      </c>
      <c r="I31" t="s">
        <v>357</v>
      </c>
      <c r="J31" t="s">
        <v>3</v>
      </c>
      <c r="K31" t="s">
        <v>358</v>
      </c>
      <c r="L31">
        <v>1369</v>
      </c>
      <c r="N31">
        <v>1013</v>
      </c>
      <c r="O31" t="s">
        <v>348</v>
      </c>
      <c r="P31" t="s">
        <v>348</v>
      </c>
      <c r="Q31">
        <v>1</v>
      </c>
      <c r="W31">
        <v>0</v>
      </c>
      <c r="X31">
        <v>-66267284</v>
      </c>
      <c r="Y31">
        <f t="shared" si="0"/>
        <v>2.8080000000000003</v>
      </c>
      <c r="AA31">
        <v>0</v>
      </c>
      <c r="AB31">
        <v>0</v>
      </c>
      <c r="AC31">
        <v>0</v>
      </c>
      <c r="AD31">
        <v>15.49</v>
      </c>
      <c r="AE31">
        <v>0</v>
      </c>
      <c r="AF31">
        <v>0</v>
      </c>
      <c r="AG31">
        <v>0</v>
      </c>
      <c r="AH31">
        <v>15.49</v>
      </c>
      <c r="AI31">
        <v>1</v>
      </c>
      <c r="AJ31">
        <v>1</v>
      </c>
      <c r="AK31">
        <v>1</v>
      </c>
      <c r="AL31">
        <v>1</v>
      </c>
      <c r="AM31">
        <v>4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2.16</v>
      </c>
      <c r="AU31" t="s">
        <v>22</v>
      </c>
      <c r="AV31">
        <v>1</v>
      </c>
      <c r="AW31">
        <v>2</v>
      </c>
      <c r="AX31">
        <v>50209900</v>
      </c>
      <c r="AY31">
        <v>1</v>
      </c>
      <c r="AZ31">
        <v>0</v>
      </c>
      <c r="BA31">
        <v>31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U31">
        <f>ROUND(AT31*Source!I42*AH31*AL31,2)</f>
        <v>66.92</v>
      </c>
      <c r="CV31">
        <f>ROUND(Y31*Source!I42,7)</f>
        <v>5.6159999999999997</v>
      </c>
      <c r="CW31">
        <v>0</v>
      </c>
      <c r="CX31">
        <f>ROUND(Y31*Source!I42,7)</f>
        <v>5.6159999999999997</v>
      </c>
      <c r="CY31">
        <f t="shared" si="1"/>
        <v>15.49</v>
      </c>
      <c r="CZ31">
        <f t="shared" si="2"/>
        <v>15.49</v>
      </c>
      <c r="DA31">
        <f t="shared" si="3"/>
        <v>1</v>
      </c>
      <c r="DB31">
        <f t="shared" si="4"/>
        <v>43.497999999999998</v>
      </c>
      <c r="DC31">
        <f t="shared" si="5"/>
        <v>0</v>
      </c>
      <c r="DD31" t="s">
        <v>3</v>
      </c>
      <c r="DE31" t="s">
        <v>3</v>
      </c>
      <c r="DF31">
        <f t="shared" si="6"/>
        <v>0</v>
      </c>
      <c r="DG31">
        <f t="shared" si="7"/>
        <v>0</v>
      </c>
      <c r="DH31">
        <f t="shared" si="8"/>
        <v>0</v>
      </c>
      <c r="DI31">
        <f t="shared" si="9"/>
        <v>86.99</v>
      </c>
      <c r="DJ31">
        <f t="shared" si="10"/>
        <v>86.99</v>
      </c>
      <c r="DK31">
        <v>0</v>
      </c>
      <c r="DL31" t="s">
        <v>3</v>
      </c>
      <c r="DM31">
        <v>0</v>
      </c>
      <c r="DN31" t="s">
        <v>3</v>
      </c>
      <c r="DO31">
        <v>0</v>
      </c>
    </row>
    <row r="32" spans="1:119" x14ac:dyDescent="0.2">
      <c r="A32">
        <f>ROW(Source!A43)</f>
        <v>43</v>
      </c>
      <c r="B32">
        <v>50209403</v>
      </c>
      <c r="C32">
        <v>50209494</v>
      </c>
      <c r="D32">
        <v>38722550</v>
      </c>
      <c r="E32">
        <v>66</v>
      </c>
      <c r="F32">
        <v>1</v>
      </c>
      <c r="G32">
        <v>1</v>
      </c>
      <c r="H32">
        <v>1</v>
      </c>
      <c r="I32" t="s">
        <v>349</v>
      </c>
      <c r="J32" t="s">
        <v>3</v>
      </c>
      <c r="K32" t="s">
        <v>350</v>
      </c>
      <c r="L32">
        <v>1369</v>
      </c>
      <c r="N32">
        <v>1013</v>
      </c>
      <c r="O32" t="s">
        <v>348</v>
      </c>
      <c r="P32" t="s">
        <v>348</v>
      </c>
      <c r="Q32">
        <v>1</v>
      </c>
      <c r="W32">
        <v>0</v>
      </c>
      <c r="X32">
        <v>-1275334932</v>
      </c>
      <c r="Y32">
        <f t="shared" si="0"/>
        <v>3.5100000000000002</v>
      </c>
      <c r="AA32">
        <v>0</v>
      </c>
      <c r="AB32">
        <v>0</v>
      </c>
      <c r="AC32">
        <v>0</v>
      </c>
      <c r="AD32">
        <v>9.17</v>
      </c>
      <c r="AE32">
        <v>0</v>
      </c>
      <c r="AF32">
        <v>0</v>
      </c>
      <c r="AG32">
        <v>0</v>
      </c>
      <c r="AH32">
        <v>9.17</v>
      </c>
      <c r="AI32">
        <v>1</v>
      </c>
      <c r="AJ32">
        <v>1</v>
      </c>
      <c r="AK32">
        <v>1</v>
      </c>
      <c r="AL32">
        <v>1</v>
      </c>
      <c r="AM32">
        <v>4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2.7</v>
      </c>
      <c r="AU32" t="s">
        <v>22</v>
      </c>
      <c r="AV32">
        <v>1</v>
      </c>
      <c r="AW32">
        <v>2</v>
      </c>
      <c r="AX32">
        <v>50209901</v>
      </c>
      <c r="AY32">
        <v>1</v>
      </c>
      <c r="AZ32">
        <v>0</v>
      </c>
      <c r="BA32">
        <v>32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U32">
        <f>ROUND(AT32*Source!I43*AH32*AL32,2)</f>
        <v>420.9</v>
      </c>
      <c r="CV32">
        <f>ROUND(Y32*Source!I43,7)</f>
        <v>59.67</v>
      </c>
      <c r="CW32">
        <v>0</v>
      </c>
      <c r="CX32">
        <f>ROUND(Y32*Source!I43,7)</f>
        <v>59.67</v>
      </c>
      <c r="CY32">
        <f t="shared" si="1"/>
        <v>9.17</v>
      </c>
      <c r="CZ32">
        <f t="shared" si="2"/>
        <v>9.17</v>
      </c>
      <c r="DA32">
        <f t="shared" si="3"/>
        <v>1</v>
      </c>
      <c r="DB32">
        <f t="shared" si="4"/>
        <v>32.188000000000002</v>
      </c>
      <c r="DC32">
        <f t="shared" si="5"/>
        <v>0</v>
      </c>
      <c r="DD32" t="s">
        <v>3</v>
      </c>
      <c r="DE32" t="s">
        <v>3</v>
      </c>
      <c r="DF32">
        <f t="shared" si="6"/>
        <v>0</v>
      </c>
      <c r="DG32">
        <f t="shared" si="7"/>
        <v>0</v>
      </c>
      <c r="DH32">
        <f t="shared" si="8"/>
        <v>0</v>
      </c>
      <c r="DI32">
        <f t="shared" si="9"/>
        <v>547.16999999999996</v>
      </c>
      <c r="DJ32">
        <f t="shared" si="10"/>
        <v>547.16999999999996</v>
      </c>
      <c r="DK32">
        <v>0</v>
      </c>
      <c r="DL32" t="s">
        <v>3</v>
      </c>
      <c r="DM32">
        <v>0</v>
      </c>
      <c r="DN32" t="s">
        <v>3</v>
      </c>
      <c r="DO32">
        <v>0</v>
      </c>
    </row>
    <row r="33" spans="1:119" x14ac:dyDescent="0.2">
      <c r="A33">
        <f>ROW(Source!A43)</f>
        <v>43</v>
      </c>
      <c r="B33">
        <v>50209403</v>
      </c>
      <c r="C33">
        <v>50209494</v>
      </c>
      <c r="D33">
        <v>38722565</v>
      </c>
      <c r="E33">
        <v>66</v>
      </c>
      <c r="F33">
        <v>1</v>
      </c>
      <c r="G33">
        <v>1</v>
      </c>
      <c r="H33">
        <v>1</v>
      </c>
      <c r="I33" t="s">
        <v>353</v>
      </c>
      <c r="J33" t="s">
        <v>3</v>
      </c>
      <c r="K33" t="s">
        <v>354</v>
      </c>
      <c r="L33">
        <v>1369</v>
      </c>
      <c r="N33">
        <v>1013</v>
      </c>
      <c r="O33" t="s">
        <v>348</v>
      </c>
      <c r="P33" t="s">
        <v>348</v>
      </c>
      <c r="Q33">
        <v>1</v>
      </c>
      <c r="W33">
        <v>0</v>
      </c>
      <c r="X33">
        <v>126826561</v>
      </c>
      <c r="Y33">
        <f t="shared" ref="Y33:Y64" si="11">(AT33*ROUND(1.3,7))</f>
        <v>8.19</v>
      </c>
      <c r="AA33">
        <v>0</v>
      </c>
      <c r="AB33">
        <v>0</v>
      </c>
      <c r="AC33">
        <v>0</v>
      </c>
      <c r="AD33">
        <v>12.69</v>
      </c>
      <c r="AE33">
        <v>0</v>
      </c>
      <c r="AF33">
        <v>0</v>
      </c>
      <c r="AG33">
        <v>0</v>
      </c>
      <c r="AH33">
        <v>12.69</v>
      </c>
      <c r="AI33">
        <v>1</v>
      </c>
      <c r="AJ33">
        <v>1</v>
      </c>
      <c r="AK33">
        <v>1</v>
      </c>
      <c r="AL33">
        <v>1</v>
      </c>
      <c r="AM33">
        <v>4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6.3</v>
      </c>
      <c r="AU33" t="s">
        <v>22</v>
      </c>
      <c r="AV33">
        <v>1</v>
      </c>
      <c r="AW33">
        <v>2</v>
      </c>
      <c r="AX33">
        <v>50209902</v>
      </c>
      <c r="AY33">
        <v>1</v>
      </c>
      <c r="AZ33">
        <v>0</v>
      </c>
      <c r="BA33">
        <v>33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U33">
        <f>ROUND(AT33*Source!I43*AH33*AL33,2)</f>
        <v>1359.1</v>
      </c>
      <c r="CV33">
        <f>ROUND(Y33*Source!I43,7)</f>
        <v>139.22999999999999</v>
      </c>
      <c r="CW33">
        <v>0</v>
      </c>
      <c r="CX33">
        <f>ROUND(Y33*Source!I43,7)</f>
        <v>139.22999999999999</v>
      </c>
      <c r="CY33">
        <f t="shared" ref="CY33:CY64" si="12">AD33</f>
        <v>12.69</v>
      </c>
      <c r="CZ33">
        <f t="shared" ref="CZ33:CZ64" si="13">AH33</f>
        <v>12.69</v>
      </c>
      <c r="DA33">
        <f t="shared" ref="DA33:DA64" si="14">AL33</f>
        <v>1</v>
      </c>
      <c r="DB33">
        <f t="shared" ref="DB33:DB64" si="15">ROUND((ROUND(AT33*CZ33,2)*ROUND(1.3,7)),6)</f>
        <v>103.935</v>
      </c>
      <c r="DC33">
        <f t="shared" ref="DC33:DC64" si="16">ROUND((ROUND(AT33*AG33,2)*ROUND(1.3,7)),6)</f>
        <v>0</v>
      </c>
      <c r="DD33" t="s">
        <v>3</v>
      </c>
      <c r="DE33" t="s">
        <v>3</v>
      </c>
      <c r="DF33">
        <f t="shared" ref="DF33:DF64" si="17">ROUND(ROUND(AE33,2)*CX33,2)</f>
        <v>0</v>
      </c>
      <c r="DG33">
        <f t="shared" ref="DG33:DG64" si="18">ROUND(ROUND(AF33,2)*CX33,2)</f>
        <v>0</v>
      </c>
      <c r="DH33">
        <f t="shared" ref="DH33:DH64" si="19">ROUND(ROUND(AG33,2)*CX33,2)</f>
        <v>0</v>
      </c>
      <c r="DI33">
        <f t="shared" ref="DI33:DI64" si="20">ROUND(ROUND(AH33,2)*CX33,2)</f>
        <v>1766.83</v>
      </c>
      <c r="DJ33">
        <f t="shared" ref="DJ33:DJ64" si="21">DI33</f>
        <v>1766.83</v>
      </c>
      <c r="DK33">
        <v>0</v>
      </c>
      <c r="DL33" t="s">
        <v>3</v>
      </c>
      <c r="DM33">
        <v>0</v>
      </c>
      <c r="DN33" t="s">
        <v>3</v>
      </c>
      <c r="DO33">
        <v>0</v>
      </c>
    </row>
    <row r="34" spans="1:119" x14ac:dyDescent="0.2">
      <c r="A34">
        <f>ROW(Source!A44)</f>
        <v>44</v>
      </c>
      <c r="B34">
        <v>50209403</v>
      </c>
      <c r="C34">
        <v>50209495</v>
      </c>
      <c r="D34">
        <v>38722539</v>
      </c>
      <c r="E34">
        <v>66</v>
      </c>
      <c r="F34">
        <v>1</v>
      </c>
      <c r="G34">
        <v>1</v>
      </c>
      <c r="H34">
        <v>1</v>
      </c>
      <c r="I34" t="s">
        <v>359</v>
      </c>
      <c r="J34" t="s">
        <v>3</v>
      </c>
      <c r="K34" t="s">
        <v>360</v>
      </c>
      <c r="L34">
        <v>1369</v>
      </c>
      <c r="N34">
        <v>1013</v>
      </c>
      <c r="O34" t="s">
        <v>348</v>
      </c>
      <c r="P34" t="s">
        <v>348</v>
      </c>
      <c r="Q34">
        <v>1</v>
      </c>
      <c r="W34">
        <v>0</v>
      </c>
      <c r="X34">
        <v>1518711480</v>
      </c>
      <c r="Y34">
        <f t="shared" si="11"/>
        <v>0.84500000000000008</v>
      </c>
      <c r="AA34">
        <v>0</v>
      </c>
      <c r="AB34">
        <v>0</v>
      </c>
      <c r="AC34">
        <v>0</v>
      </c>
      <c r="AD34">
        <v>11.09</v>
      </c>
      <c r="AE34">
        <v>0</v>
      </c>
      <c r="AF34">
        <v>0</v>
      </c>
      <c r="AG34">
        <v>0</v>
      </c>
      <c r="AH34">
        <v>11.09</v>
      </c>
      <c r="AI34">
        <v>1</v>
      </c>
      <c r="AJ34">
        <v>1</v>
      </c>
      <c r="AK34">
        <v>1</v>
      </c>
      <c r="AL34">
        <v>1</v>
      </c>
      <c r="AM34">
        <v>4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0.65</v>
      </c>
      <c r="AU34" t="s">
        <v>22</v>
      </c>
      <c r="AV34">
        <v>1</v>
      </c>
      <c r="AW34">
        <v>2</v>
      </c>
      <c r="AX34">
        <v>50209903</v>
      </c>
      <c r="AY34">
        <v>1</v>
      </c>
      <c r="AZ34">
        <v>0</v>
      </c>
      <c r="BA34">
        <v>34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U34">
        <f>ROUND(AT34*Source!I44*AH34*AL34,2)</f>
        <v>144.16999999999999</v>
      </c>
      <c r="CV34">
        <f>ROUND(Y34*Source!I44,7)</f>
        <v>16.899999999999999</v>
      </c>
      <c r="CW34">
        <v>0</v>
      </c>
      <c r="CX34">
        <f>ROUND(Y34*Source!I44,7)</f>
        <v>16.899999999999999</v>
      </c>
      <c r="CY34">
        <f t="shared" si="12"/>
        <v>11.09</v>
      </c>
      <c r="CZ34">
        <f t="shared" si="13"/>
        <v>11.09</v>
      </c>
      <c r="DA34">
        <f t="shared" si="14"/>
        <v>1</v>
      </c>
      <c r="DB34">
        <f t="shared" si="15"/>
        <v>9.3729999999999993</v>
      </c>
      <c r="DC34">
        <f t="shared" si="16"/>
        <v>0</v>
      </c>
      <c r="DD34" t="s">
        <v>3</v>
      </c>
      <c r="DE34" t="s">
        <v>3</v>
      </c>
      <c r="DF34">
        <f t="shared" si="17"/>
        <v>0</v>
      </c>
      <c r="DG34">
        <f t="shared" si="18"/>
        <v>0</v>
      </c>
      <c r="DH34">
        <f t="shared" si="19"/>
        <v>0</v>
      </c>
      <c r="DI34">
        <f t="shared" si="20"/>
        <v>187.42</v>
      </c>
      <c r="DJ34">
        <f t="shared" si="21"/>
        <v>187.42</v>
      </c>
      <c r="DK34">
        <v>0</v>
      </c>
      <c r="DL34" t="s">
        <v>3</v>
      </c>
      <c r="DM34">
        <v>0</v>
      </c>
      <c r="DN34" t="s">
        <v>3</v>
      </c>
      <c r="DO34">
        <v>0</v>
      </c>
    </row>
    <row r="35" spans="1:119" x14ac:dyDescent="0.2">
      <c r="A35">
        <f>ROW(Source!A44)</f>
        <v>44</v>
      </c>
      <c r="B35">
        <v>50209403</v>
      </c>
      <c r="C35">
        <v>50209495</v>
      </c>
      <c r="D35">
        <v>38722565</v>
      </c>
      <c r="E35">
        <v>66</v>
      </c>
      <c r="F35">
        <v>1</v>
      </c>
      <c r="G35">
        <v>1</v>
      </c>
      <c r="H35">
        <v>1</v>
      </c>
      <c r="I35" t="s">
        <v>353</v>
      </c>
      <c r="J35" t="s">
        <v>3</v>
      </c>
      <c r="K35" t="s">
        <v>354</v>
      </c>
      <c r="L35">
        <v>1369</v>
      </c>
      <c r="N35">
        <v>1013</v>
      </c>
      <c r="O35" t="s">
        <v>348</v>
      </c>
      <c r="P35" t="s">
        <v>348</v>
      </c>
      <c r="Q35">
        <v>1</v>
      </c>
      <c r="W35">
        <v>0</v>
      </c>
      <c r="X35">
        <v>126826561</v>
      </c>
      <c r="Y35">
        <f t="shared" si="11"/>
        <v>1.2609999999999999</v>
      </c>
      <c r="AA35">
        <v>0</v>
      </c>
      <c r="AB35">
        <v>0</v>
      </c>
      <c r="AC35">
        <v>0</v>
      </c>
      <c r="AD35">
        <v>12.69</v>
      </c>
      <c r="AE35">
        <v>0</v>
      </c>
      <c r="AF35">
        <v>0</v>
      </c>
      <c r="AG35">
        <v>0</v>
      </c>
      <c r="AH35">
        <v>12.69</v>
      </c>
      <c r="AI35">
        <v>1</v>
      </c>
      <c r="AJ35">
        <v>1</v>
      </c>
      <c r="AK35">
        <v>1</v>
      </c>
      <c r="AL35">
        <v>1</v>
      </c>
      <c r="AM35">
        <v>4</v>
      </c>
      <c r="AN35">
        <v>0</v>
      </c>
      <c r="AO35">
        <v>1</v>
      </c>
      <c r="AP35">
        <v>1</v>
      </c>
      <c r="AQ35">
        <v>0</v>
      </c>
      <c r="AR35">
        <v>0</v>
      </c>
      <c r="AS35" t="s">
        <v>3</v>
      </c>
      <c r="AT35">
        <v>0.97</v>
      </c>
      <c r="AU35" t="s">
        <v>22</v>
      </c>
      <c r="AV35">
        <v>1</v>
      </c>
      <c r="AW35">
        <v>2</v>
      </c>
      <c r="AX35">
        <v>50209904</v>
      </c>
      <c r="AY35">
        <v>1</v>
      </c>
      <c r="AZ35">
        <v>0</v>
      </c>
      <c r="BA35">
        <v>35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U35">
        <f>ROUND(AT35*Source!I44*AH35*AL35,2)</f>
        <v>246.19</v>
      </c>
      <c r="CV35">
        <f>ROUND(Y35*Source!I44,7)</f>
        <v>25.22</v>
      </c>
      <c r="CW35">
        <v>0</v>
      </c>
      <c r="CX35">
        <f>ROUND(Y35*Source!I44,7)</f>
        <v>25.22</v>
      </c>
      <c r="CY35">
        <f t="shared" si="12"/>
        <v>12.69</v>
      </c>
      <c r="CZ35">
        <f t="shared" si="13"/>
        <v>12.69</v>
      </c>
      <c r="DA35">
        <f t="shared" si="14"/>
        <v>1</v>
      </c>
      <c r="DB35">
        <f t="shared" si="15"/>
        <v>16.003</v>
      </c>
      <c r="DC35">
        <f t="shared" si="16"/>
        <v>0</v>
      </c>
      <c r="DD35" t="s">
        <v>3</v>
      </c>
      <c r="DE35" t="s">
        <v>3</v>
      </c>
      <c r="DF35">
        <f t="shared" si="17"/>
        <v>0</v>
      </c>
      <c r="DG35">
        <f t="shared" si="18"/>
        <v>0</v>
      </c>
      <c r="DH35">
        <f t="shared" si="19"/>
        <v>0</v>
      </c>
      <c r="DI35">
        <f t="shared" si="20"/>
        <v>320.04000000000002</v>
      </c>
      <c r="DJ35">
        <f t="shared" si="21"/>
        <v>320.04000000000002</v>
      </c>
      <c r="DK35">
        <v>0</v>
      </c>
      <c r="DL35" t="s">
        <v>3</v>
      </c>
      <c r="DM35">
        <v>0</v>
      </c>
      <c r="DN35" t="s">
        <v>3</v>
      </c>
      <c r="DO35">
        <v>0</v>
      </c>
    </row>
    <row r="36" spans="1:119" x14ac:dyDescent="0.2">
      <c r="A36">
        <f>ROW(Source!A45)</f>
        <v>45</v>
      </c>
      <c r="B36">
        <v>50209403</v>
      </c>
      <c r="C36">
        <v>50209496</v>
      </c>
      <c r="D36">
        <v>38722559</v>
      </c>
      <c r="E36">
        <v>66</v>
      </c>
      <c r="F36">
        <v>1</v>
      </c>
      <c r="G36">
        <v>1</v>
      </c>
      <c r="H36">
        <v>1</v>
      </c>
      <c r="I36" t="s">
        <v>357</v>
      </c>
      <c r="J36" t="s">
        <v>3</v>
      </c>
      <c r="K36" t="s">
        <v>358</v>
      </c>
      <c r="L36">
        <v>1369</v>
      </c>
      <c r="N36">
        <v>1013</v>
      </c>
      <c r="O36" t="s">
        <v>348</v>
      </c>
      <c r="P36" t="s">
        <v>348</v>
      </c>
      <c r="Q36">
        <v>1</v>
      </c>
      <c r="W36">
        <v>0</v>
      </c>
      <c r="X36">
        <v>-66267284</v>
      </c>
      <c r="Y36">
        <f t="shared" si="11"/>
        <v>185.12</v>
      </c>
      <c r="AA36">
        <v>0</v>
      </c>
      <c r="AB36">
        <v>0</v>
      </c>
      <c r="AC36">
        <v>0</v>
      </c>
      <c r="AD36">
        <v>15.49</v>
      </c>
      <c r="AE36">
        <v>0</v>
      </c>
      <c r="AF36">
        <v>0</v>
      </c>
      <c r="AG36">
        <v>0</v>
      </c>
      <c r="AH36">
        <v>15.49</v>
      </c>
      <c r="AI36">
        <v>1</v>
      </c>
      <c r="AJ36">
        <v>1</v>
      </c>
      <c r="AK36">
        <v>1</v>
      </c>
      <c r="AL36">
        <v>1</v>
      </c>
      <c r="AM36">
        <v>4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142.4</v>
      </c>
      <c r="AU36" t="s">
        <v>22</v>
      </c>
      <c r="AV36">
        <v>1</v>
      </c>
      <c r="AW36">
        <v>2</v>
      </c>
      <c r="AX36">
        <v>50209905</v>
      </c>
      <c r="AY36">
        <v>1</v>
      </c>
      <c r="AZ36">
        <v>0</v>
      </c>
      <c r="BA36">
        <v>36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U36">
        <f>ROUND(AT36*Source!I45*AH36*AL36,2)</f>
        <v>2205.7800000000002</v>
      </c>
      <c r="CV36">
        <f>ROUND(Y36*Source!I45,7)</f>
        <v>185.12</v>
      </c>
      <c r="CW36">
        <v>0</v>
      </c>
      <c r="CX36">
        <f>ROUND(Y36*Source!I45,7)</f>
        <v>185.12</v>
      </c>
      <c r="CY36">
        <f t="shared" si="12"/>
        <v>15.49</v>
      </c>
      <c r="CZ36">
        <f t="shared" si="13"/>
        <v>15.49</v>
      </c>
      <c r="DA36">
        <f t="shared" si="14"/>
        <v>1</v>
      </c>
      <c r="DB36">
        <f t="shared" si="15"/>
        <v>2867.5140000000001</v>
      </c>
      <c r="DC36">
        <f t="shared" si="16"/>
        <v>0</v>
      </c>
      <c r="DD36" t="s">
        <v>3</v>
      </c>
      <c r="DE36" t="s">
        <v>3</v>
      </c>
      <c r="DF36">
        <f t="shared" si="17"/>
        <v>0</v>
      </c>
      <c r="DG36">
        <f t="shared" si="18"/>
        <v>0</v>
      </c>
      <c r="DH36">
        <f t="shared" si="19"/>
        <v>0</v>
      </c>
      <c r="DI36">
        <f t="shared" si="20"/>
        <v>2867.51</v>
      </c>
      <c r="DJ36">
        <f t="shared" si="21"/>
        <v>2867.51</v>
      </c>
      <c r="DK36">
        <v>0</v>
      </c>
      <c r="DL36" t="s">
        <v>3</v>
      </c>
      <c r="DM36">
        <v>0</v>
      </c>
      <c r="DN36" t="s">
        <v>3</v>
      </c>
      <c r="DO36">
        <v>0</v>
      </c>
    </row>
    <row r="37" spans="1:119" x14ac:dyDescent="0.2">
      <c r="A37">
        <f>ROW(Source!A45)</f>
        <v>45</v>
      </c>
      <c r="B37">
        <v>50209403</v>
      </c>
      <c r="C37">
        <v>50209496</v>
      </c>
      <c r="D37">
        <v>38722565</v>
      </c>
      <c r="E37">
        <v>66</v>
      </c>
      <c r="F37">
        <v>1</v>
      </c>
      <c r="G37">
        <v>1</v>
      </c>
      <c r="H37">
        <v>1</v>
      </c>
      <c r="I37" t="s">
        <v>353</v>
      </c>
      <c r="J37" t="s">
        <v>3</v>
      </c>
      <c r="K37" t="s">
        <v>354</v>
      </c>
      <c r="L37">
        <v>1369</v>
      </c>
      <c r="N37">
        <v>1013</v>
      </c>
      <c r="O37" t="s">
        <v>348</v>
      </c>
      <c r="P37" t="s">
        <v>348</v>
      </c>
      <c r="Q37">
        <v>1</v>
      </c>
      <c r="W37">
        <v>0</v>
      </c>
      <c r="X37">
        <v>126826561</v>
      </c>
      <c r="Y37">
        <f t="shared" si="11"/>
        <v>123.40900000000001</v>
      </c>
      <c r="AA37">
        <v>0</v>
      </c>
      <c r="AB37">
        <v>0</v>
      </c>
      <c r="AC37">
        <v>0</v>
      </c>
      <c r="AD37">
        <v>12.69</v>
      </c>
      <c r="AE37">
        <v>0</v>
      </c>
      <c r="AF37">
        <v>0</v>
      </c>
      <c r="AG37">
        <v>0</v>
      </c>
      <c r="AH37">
        <v>12.69</v>
      </c>
      <c r="AI37">
        <v>1</v>
      </c>
      <c r="AJ37">
        <v>1</v>
      </c>
      <c r="AK37">
        <v>1</v>
      </c>
      <c r="AL37">
        <v>1</v>
      </c>
      <c r="AM37">
        <v>4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94.93</v>
      </c>
      <c r="AU37" t="s">
        <v>22</v>
      </c>
      <c r="AV37">
        <v>1</v>
      </c>
      <c r="AW37">
        <v>2</v>
      </c>
      <c r="AX37">
        <v>50209906</v>
      </c>
      <c r="AY37">
        <v>1</v>
      </c>
      <c r="AZ37">
        <v>0</v>
      </c>
      <c r="BA37">
        <v>37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U37">
        <f>ROUND(AT37*Source!I45*AH37*AL37,2)</f>
        <v>1204.6600000000001</v>
      </c>
      <c r="CV37">
        <f>ROUND(Y37*Source!I45,7)</f>
        <v>123.40900000000001</v>
      </c>
      <c r="CW37">
        <v>0</v>
      </c>
      <c r="CX37">
        <f>ROUND(Y37*Source!I45,7)</f>
        <v>123.40900000000001</v>
      </c>
      <c r="CY37">
        <f t="shared" si="12"/>
        <v>12.69</v>
      </c>
      <c r="CZ37">
        <f t="shared" si="13"/>
        <v>12.69</v>
      </c>
      <c r="DA37">
        <f t="shared" si="14"/>
        <v>1</v>
      </c>
      <c r="DB37">
        <f t="shared" si="15"/>
        <v>1566.058</v>
      </c>
      <c r="DC37">
        <f t="shared" si="16"/>
        <v>0</v>
      </c>
      <c r="DD37" t="s">
        <v>3</v>
      </c>
      <c r="DE37" t="s">
        <v>3</v>
      </c>
      <c r="DF37">
        <f t="shared" si="17"/>
        <v>0</v>
      </c>
      <c r="DG37">
        <f t="shared" si="18"/>
        <v>0</v>
      </c>
      <c r="DH37">
        <f t="shared" si="19"/>
        <v>0</v>
      </c>
      <c r="DI37">
        <f t="shared" si="20"/>
        <v>1566.06</v>
      </c>
      <c r="DJ37">
        <f t="shared" si="21"/>
        <v>1566.06</v>
      </c>
      <c r="DK37">
        <v>0</v>
      </c>
      <c r="DL37" t="s">
        <v>3</v>
      </c>
      <c r="DM37">
        <v>0</v>
      </c>
      <c r="DN37" t="s">
        <v>3</v>
      </c>
      <c r="DO37">
        <v>0</v>
      </c>
    </row>
    <row r="38" spans="1:119" x14ac:dyDescent="0.2">
      <c r="A38">
        <f>ROW(Source!A46)</f>
        <v>46</v>
      </c>
      <c r="B38">
        <v>50209403</v>
      </c>
      <c r="C38">
        <v>50209497</v>
      </c>
      <c r="D38">
        <v>38722542</v>
      </c>
      <c r="E38">
        <v>66</v>
      </c>
      <c r="F38">
        <v>1</v>
      </c>
      <c r="G38">
        <v>1</v>
      </c>
      <c r="H38">
        <v>1</v>
      </c>
      <c r="I38" t="s">
        <v>355</v>
      </c>
      <c r="J38" t="s">
        <v>3</v>
      </c>
      <c r="K38" t="s">
        <v>356</v>
      </c>
      <c r="L38">
        <v>1369</v>
      </c>
      <c r="N38">
        <v>1013</v>
      </c>
      <c r="O38" t="s">
        <v>348</v>
      </c>
      <c r="P38" t="s">
        <v>348</v>
      </c>
      <c r="Q38">
        <v>1</v>
      </c>
      <c r="W38">
        <v>0</v>
      </c>
      <c r="X38">
        <v>286205319</v>
      </c>
      <c r="Y38">
        <f t="shared" si="11"/>
        <v>5.2000000000000005E-2</v>
      </c>
      <c r="AA38">
        <v>0</v>
      </c>
      <c r="AB38">
        <v>0</v>
      </c>
      <c r="AC38">
        <v>0</v>
      </c>
      <c r="AD38">
        <v>12.92</v>
      </c>
      <c r="AE38">
        <v>0</v>
      </c>
      <c r="AF38">
        <v>0</v>
      </c>
      <c r="AG38">
        <v>0</v>
      </c>
      <c r="AH38">
        <v>12.92</v>
      </c>
      <c r="AI38">
        <v>1</v>
      </c>
      <c r="AJ38">
        <v>1</v>
      </c>
      <c r="AK38">
        <v>1</v>
      </c>
      <c r="AL38">
        <v>1</v>
      </c>
      <c r="AM38">
        <v>4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0.04</v>
      </c>
      <c r="AU38" t="s">
        <v>22</v>
      </c>
      <c r="AV38">
        <v>1</v>
      </c>
      <c r="AW38">
        <v>2</v>
      </c>
      <c r="AX38">
        <v>50209907</v>
      </c>
      <c r="AY38">
        <v>1</v>
      </c>
      <c r="AZ38">
        <v>0</v>
      </c>
      <c r="BA38">
        <v>38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U38">
        <f>ROUND(AT38*Source!I46*AH38*AL38,2)</f>
        <v>23.26</v>
      </c>
      <c r="CV38">
        <f>ROUND(Y38*Source!I46,7)</f>
        <v>2.34</v>
      </c>
      <c r="CW38">
        <v>0</v>
      </c>
      <c r="CX38">
        <f>ROUND(Y38*Source!I46,7)</f>
        <v>2.34</v>
      </c>
      <c r="CY38">
        <f t="shared" si="12"/>
        <v>12.92</v>
      </c>
      <c r="CZ38">
        <f t="shared" si="13"/>
        <v>12.92</v>
      </c>
      <c r="DA38">
        <f t="shared" si="14"/>
        <v>1</v>
      </c>
      <c r="DB38">
        <f t="shared" si="15"/>
        <v>0.67600000000000005</v>
      </c>
      <c r="DC38">
        <f t="shared" si="16"/>
        <v>0</v>
      </c>
      <c r="DD38" t="s">
        <v>3</v>
      </c>
      <c r="DE38" t="s">
        <v>3</v>
      </c>
      <c r="DF38">
        <f t="shared" si="17"/>
        <v>0</v>
      </c>
      <c r="DG38">
        <f t="shared" si="18"/>
        <v>0</v>
      </c>
      <c r="DH38">
        <f t="shared" si="19"/>
        <v>0</v>
      </c>
      <c r="DI38">
        <f t="shared" si="20"/>
        <v>30.23</v>
      </c>
      <c r="DJ38">
        <f t="shared" si="21"/>
        <v>30.23</v>
      </c>
      <c r="DK38">
        <v>0</v>
      </c>
      <c r="DL38" t="s">
        <v>3</v>
      </c>
      <c r="DM38">
        <v>0</v>
      </c>
      <c r="DN38" t="s">
        <v>3</v>
      </c>
      <c r="DO38">
        <v>0</v>
      </c>
    </row>
    <row r="39" spans="1:119" x14ac:dyDescent="0.2">
      <c r="A39">
        <f>ROW(Source!A46)</f>
        <v>46</v>
      </c>
      <c r="B39">
        <v>50209403</v>
      </c>
      <c r="C39">
        <v>50209497</v>
      </c>
      <c r="D39">
        <v>38722565</v>
      </c>
      <c r="E39">
        <v>66</v>
      </c>
      <c r="F39">
        <v>1</v>
      </c>
      <c r="G39">
        <v>1</v>
      </c>
      <c r="H39">
        <v>1</v>
      </c>
      <c r="I39" t="s">
        <v>353</v>
      </c>
      <c r="J39" t="s">
        <v>3</v>
      </c>
      <c r="K39" t="s">
        <v>354</v>
      </c>
      <c r="L39">
        <v>1369</v>
      </c>
      <c r="N39">
        <v>1013</v>
      </c>
      <c r="O39" t="s">
        <v>348</v>
      </c>
      <c r="P39" t="s">
        <v>348</v>
      </c>
      <c r="Q39">
        <v>1</v>
      </c>
      <c r="W39">
        <v>0</v>
      </c>
      <c r="X39">
        <v>126826561</v>
      </c>
      <c r="Y39">
        <f t="shared" si="11"/>
        <v>5.2000000000000005E-2</v>
      </c>
      <c r="AA39">
        <v>0</v>
      </c>
      <c r="AB39">
        <v>0</v>
      </c>
      <c r="AC39">
        <v>0</v>
      </c>
      <c r="AD39">
        <v>12.69</v>
      </c>
      <c r="AE39">
        <v>0</v>
      </c>
      <c r="AF39">
        <v>0</v>
      </c>
      <c r="AG39">
        <v>0</v>
      </c>
      <c r="AH39">
        <v>12.69</v>
      </c>
      <c r="AI39">
        <v>1</v>
      </c>
      <c r="AJ39">
        <v>1</v>
      </c>
      <c r="AK39">
        <v>1</v>
      </c>
      <c r="AL39">
        <v>1</v>
      </c>
      <c r="AM39">
        <v>4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0.04</v>
      </c>
      <c r="AU39" t="s">
        <v>22</v>
      </c>
      <c r="AV39">
        <v>1</v>
      </c>
      <c r="AW39">
        <v>2</v>
      </c>
      <c r="AX39">
        <v>50209908</v>
      </c>
      <c r="AY39">
        <v>1</v>
      </c>
      <c r="AZ39">
        <v>0</v>
      </c>
      <c r="BA39">
        <v>39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U39">
        <f>ROUND(AT39*Source!I46*AH39*AL39,2)</f>
        <v>22.84</v>
      </c>
      <c r="CV39">
        <f>ROUND(Y39*Source!I46,7)</f>
        <v>2.34</v>
      </c>
      <c r="CW39">
        <v>0</v>
      </c>
      <c r="CX39">
        <f>ROUND(Y39*Source!I46,7)</f>
        <v>2.34</v>
      </c>
      <c r="CY39">
        <f t="shared" si="12"/>
        <v>12.69</v>
      </c>
      <c r="CZ39">
        <f t="shared" si="13"/>
        <v>12.69</v>
      </c>
      <c r="DA39">
        <f t="shared" si="14"/>
        <v>1</v>
      </c>
      <c r="DB39">
        <f t="shared" si="15"/>
        <v>0.66300000000000003</v>
      </c>
      <c r="DC39">
        <f t="shared" si="16"/>
        <v>0</v>
      </c>
      <c r="DD39" t="s">
        <v>3</v>
      </c>
      <c r="DE39" t="s">
        <v>3</v>
      </c>
      <c r="DF39">
        <f t="shared" si="17"/>
        <v>0</v>
      </c>
      <c r="DG39">
        <f t="shared" si="18"/>
        <v>0</v>
      </c>
      <c r="DH39">
        <f t="shared" si="19"/>
        <v>0</v>
      </c>
      <c r="DI39">
        <f t="shared" si="20"/>
        <v>29.69</v>
      </c>
      <c r="DJ39">
        <f t="shared" si="21"/>
        <v>29.69</v>
      </c>
      <c r="DK39">
        <v>0</v>
      </c>
      <c r="DL39" t="s">
        <v>3</v>
      </c>
      <c r="DM39">
        <v>0</v>
      </c>
      <c r="DN39" t="s">
        <v>3</v>
      </c>
      <c r="DO39">
        <v>0</v>
      </c>
    </row>
    <row r="40" spans="1:119" x14ac:dyDescent="0.2">
      <c r="A40">
        <f>ROW(Source!A47)</f>
        <v>47</v>
      </c>
      <c r="B40">
        <v>50209403</v>
      </c>
      <c r="C40">
        <v>50209498</v>
      </c>
      <c r="D40">
        <v>38722565</v>
      </c>
      <c r="E40">
        <v>66</v>
      </c>
      <c r="F40">
        <v>1</v>
      </c>
      <c r="G40">
        <v>1</v>
      </c>
      <c r="H40">
        <v>1</v>
      </c>
      <c r="I40" t="s">
        <v>353</v>
      </c>
      <c r="J40" t="s">
        <v>3</v>
      </c>
      <c r="K40" t="s">
        <v>354</v>
      </c>
      <c r="L40">
        <v>1369</v>
      </c>
      <c r="N40">
        <v>1013</v>
      </c>
      <c r="O40" t="s">
        <v>348</v>
      </c>
      <c r="P40" t="s">
        <v>348</v>
      </c>
      <c r="Q40">
        <v>1</v>
      </c>
      <c r="W40">
        <v>0</v>
      </c>
      <c r="X40">
        <v>126826561</v>
      </c>
      <c r="Y40">
        <f t="shared" si="11"/>
        <v>27.143999999999998</v>
      </c>
      <c r="AA40">
        <v>0</v>
      </c>
      <c r="AB40">
        <v>0</v>
      </c>
      <c r="AC40">
        <v>0</v>
      </c>
      <c r="AD40">
        <v>12.69</v>
      </c>
      <c r="AE40">
        <v>0</v>
      </c>
      <c r="AF40">
        <v>0</v>
      </c>
      <c r="AG40">
        <v>0</v>
      </c>
      <c r="AH40">
        <v>12.69</v>
      </c>
      <c r="AI40">
        <v>1</v>
      </c>
      <c r="AJ40">
        <v>1</v>
      </c>
      <c r="AK40">
        <v>1</v>
      </c>
      <c r="AL40">
        <v>1</v>
      </c>
      <c r="AM40">
        <v>4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20.88</v>
      </c>
      <c r="AU40" t="s">
        <v>22</v>
      </c>
      <c r="AV40">
        <v>1</v>
      </c>
      <c r="AW40">
        <v>2</v>
      </c>
      <c r="AX40">
        <v>50209909</v>
      </c>
      <c r="AY40">
        <v>1</v>
      </c>
      <c r="AZ40">
        <v>0</v>
      </c>
      <c r="BA40">
        <v>40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U40">
        <f>ROUND(AT40*Source!I47*AH40*AL40,2)</f>
        <v>264.97000000000003</v>
      </c>
      <c r="CV40">
        <f>ROUND(Y40*Source!I47,7)</f>
        <v>27.143999999999998</v>
      </c>
      <c r="CW40">
        <v>0</v>
      </c>
      <c r="CX40">
        <f>ROUND(Y40*Source!I47,7)</f>
        <v>27.143999999999998</v>
      </c>
      <c r="CY40">
        <f t="shared" si="12"/>
        <v>12.69</v>
      </c>
      <c r="CZ40">
        <f t="shared" si="13"/>
        <v>12.69</v>
      </c>
      <c r="DA40">
        <f t="shared" si="14"/>
        <v>1</v>
      </c>
      <c r="DB40">
        <f t="shared" si="15"/>
        <v>344.46100000000001</v>
      </c>
      <c r="DC40">
        <f t="shared" si="16"/>
        <v>0</v>
      </c>
      <c r="DD40" t="s">
        <v>3</v>
      </c>
      <c r="DE40" t="s">
        <v>3</v>
      </c>
      <c r="DF40">
        <f t="shared" si="17"/>
        <v>0</v>
      </c>
      <c r="DG40">
        <f t="shared" si="18"/>
        <v>0</v>
      </c>
      <c r="DH40">
        <f t="shared" si="19"/>
        <v>0</v>
      </c>
      <c r="DI40">
        <f t="shared" si="20"/>
        <v>344.46</v>
      </c>
      <c r="DJ40">
        <f t="shared" si="21"/>
        <v>344.46</v>
      </c>
      <c r="DK40">
        <v>0</v>
      </c>
      <c r="DL40" t="s">
        <v>3</v>
      </c>
      <c r="DM40">
        <v>0</v>
      </c>
      <c r="DN40" t="s">
        <v>3</v>
      </c>
      <c r="DO40">
        <v>0</v>
      </c>
    </row>
    <row r="41" spans="1:119" x14ac:dyDescent="0.2">
      <c r="A41">
        <f>ROW(Source!A48)</f>
        <v>48</v>
      </c>
      <c r="B41">
        <v>50209403</v>
      </c>
      <c r="C41">
        <v>50209499</v>
      </c>
      <c r="D41">
        <v>38722539</v>
      </c>
      <c r="E41">
        <v>66</v>
      </c>
      <c r="F41">
        <v>1</v>
      </c>
      <c r="G41">
        <v>1</v>
      </c>
      <c r="H41">
        <v>1</v>
      </c>
      <c r="I41" t="s">
        <v>359</v>
      </c>
      <c r="J41" t="s">
        <v>3</v>
      </c>
      <c r="K41" t="s">
        <v>360</v>
      </c>
      <c r="L41">
        <v>1369</v>
      </c>
      <c r="N41">
        <v>1013</v>
      </c>
      <c r="O41" t="s">
        <v>348</v>
      </c>
      <c r="P41" t="s">
        <v>348</v>
      </c>
      <c r="Q41">
        <v>1</v>
      </c>
      <c r="W41">
        <v>0</v>
      </c>
      <c r="X41">
        <v>1518711480</v>
      </c>
      <c r="Y41">
        <f t="shared" si="11"/>
        <v>1.2609999999999999</v>
      </c>
      <c r="AA41">
        <v>0</v>
      </c>
      <c r="AB41">
        <v>0</v>
      </c>
      <c r="AC41">
        <v>0</v>
      </c>
      <c r="AD41">
        <v>11.09</v>
      </c>
      <c r="AE41">
        <v>0</v>
      </c>
      <c r="AF41">
        <v>0</v>
      </c>
      <c r="AG41">
        <v>0</v>
      </c>
      <c r="AH41">
        <v>11.09</v>
      </c>
      <c r="AI41">
        <v>1</v>
      </c>
      <c r="AJ41">
        <v>1</v>
      </c>
      <c r="AK41">
        <v>1</v>
      </c>
      <c r="AL41">
        <v>1</v>
      </c>
      <c r="AM41">
        <v>4</v>
      </c>
      <c r="AN41">
        <v>0</v>
      </c>
      <c r="AO41">
        <v>1</v>
      </c>
      <c r="AP41">
        <v>1</v>
      </c>
      <c r="AQ41">
        <v>0</v>
      </c>
      <c r="AR41">
        <v>0</v>
      </c>
      <c r="AS41" t="s">
        <v>3</v>
      </c>
      <c r="AT41">
        <v>0.97</v>
      </c>
      <c r="AU41" t="s">
        <v>22</v>
      </c>
      <c r="AV41">
        <v>1</v>
      </c>
      <c r="AW41">
        <v>2</v>
      </c>
      <c r="AX41">
        <v>50209910</v>
      </c>
      <c r="AY41">
        <v>1</v>
      </c>
      <c r="AZ41">
        <v>0</v>
      </c>
      <c r="BA41">
        <v>41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U41">
        <f>ROUND(AT41*Source!I48*AH41*AL41,2)</f>
        <v>505.59</v>
      </c>
      <c r="CV41">
        <f>ROUND(Y41*Source!I48,7)</f>
        <v>59.267000000000003</v>
      </c>
      <c r="CW41">
        <v>0</v>
      </c>
      <c r="CX41">
        <f>ROUND(Y41*Source!I48,7)</f>
        <v>59.267000000000003</v>
      </c>
      <c r="CY41">
        <f t="shared" si="12"/>
        <v>11.09</v>
      </c>
      <c r="CZ41">
        <f t="shared" si="13"/>
        <v>11.09</v>
      </c>
      <c r="DA41">
        <f t="shared" si="14"/>
        <v>1</v>
      </c>
      <c r="DB41">
        <f t="shared" si="15"/>
        <v>13.988</v>
      </c>
      <c r="DC41">
        <f t="shared" si="16"/>
        <v>0</v>
      </c>
      <c r="DD41" t="s">
        <v>3</v>
      </c>
      <c r="DE41" t="s">
        <v>3</v>
      </c>
      <c r="DF41">
        <f t="shared" si="17"/>
        <v>0</v>
      </c>
      <c r="DG41">
        <f t="shared" si="18"/>
        <v>0</v>
      </c>
      <c r="DH41">
        <f t="shared" si="19"/>
        <v>0</v>
      </c>
      <c r="DI41">
        <f t="shared" si="20"/>
        <v>657.27</v>
      </c>
      <c r="DJ41">
        <f t="shared" si="21"/>
        <v>657.27</v>
      </c>
      <c r="DK41">
        <v>0</v>
      </c>
      <c r="DL41" t="s">
        <v>3</v>
      </c>
      <c r="DM41">
        <v>0</v>
      </c>
      <c r="DN41" t="s">
        <v>3</v>
      </c>
      <c r="DO41">
        <v>0</v>
      </c>
    </row>
    <row r="42" spans="1:119" x14ac:dyDescent="0.2">
      <c r="A42">
        <f>ROW(Source!A48)</f>
        <v>48</v>
      </c>
      <c r="B42">
        <v>50209403</v>
      </c>
      <c r="C42">
        <v>50209499</v>
      </c>
      <c r="D42">
        <v>38722561</v>
      </c>
      <c r="E42">
        <v>66</v>
      </c>
      <c r="F42">
        <v>1</v>
      </c>
      <c r="G42">
        <v>1</v>
      </c>
      <c r="H42">
        <v>1</v>
      </c>
      <c r="I42" t="s">
        <v>351</v>
      </c>
      <c r="J42" t="s">
        <v>3</v>
      </c>
      <c r="K42" t="s">
        <v>352</v>
      </c>
      <c r="L42">
        <v>1369</v>
      </c>
      <c r="N42">
        <v>1013</v>
      </c>
      <c r="O42" t="s">
        <v>348</v>
      </c>
      <c r="P42" t="s">
        <v>348</v>
      </c>
      <c r="Q42">
        <v>1</v>
      </c>
      <c r="W42">
        <v>0</v>
      </c>
      <c r="X42">
        <v>-2140504649</v>
      </c>
      <c r="Y42">
        <f t="shared" si="11"/>
        <v>1.8979999999999999</v>
      </c>
      <c r="AA42">
        <v>0</v>
      </c>
      <c r="AB42">
        <v>0</v>
      </c>
      <c r="AC42">
        <v>0</v>
      </c>
      <c r="AD42">
        <v>14.09</v>
      </c>
      <c r="AE42">
        <v>0</v>
      </c>
      <c r="AF42">
        <v>0</v>
      </c>
      <c r="AG42">
        <v>0</v>
      </c>
      <c r="AH42">
        <v>14.09</v>
      </c>
      <c r="AI42">
        <v>1</v>
      </c>
      <c r="AJ42">
        <v>1</v>
      </c>
      <c r="AK42">
        <v>1</v>
      </c>
      <c r="AL42">
        <v>1</v>
      </c>
      <c r="AM42">
        <v>4</v>
      </c>
      <c r="AN42">
        <v>0</v>
      </c>
      <c r="AO42">
        <v>1</v>
      </c>
      <c r="AP42">
        <v>1</v>
      </c>
      <c r="AQ42">
        <v>0</v>
      </c>
      <c r="AR42">
        <v>0</v>
      </c>
      <c r="AS42" t="s">
        <v>3</v>
      </c>
      <c r="AT42">
        <v>1.46</v>
      </c>
      <c r="AU42" t="s">
        <v>22</v>
      </c>
      <c r="AV42">
        <v>1</v>
      </c>
      <c r="AW42">
        <v>2</v>
      </c>
      <c r="AX42">
        <v>50209911</v>
      </c>
      <c r="AY42">
        <v>1</v>
      </c>
      <c r="AZ42">
        <v>0</v>
      </c>
      <c r="BA42">
        <v>42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U42">
        <f>ROUND(AT42*Source!I48*AH42*AL42,2)</f>
        <v>966.86</v>
      </c>
      <c r="CV42">
        <f>ROUND(Y42*Source!I48,7)</f>
        <v>89.206000000000003</v>
      </c>
      <c r="CW42">
        <v>0</v>
      </c>
      <c r="CX42">
        <f>ROUND(Y42*Source!I48,7)</f>
        <v>89.206000000000003</v>
      </c>
      <c r="CY42">
        <f t="shared" si="12"/>
        <v>14.09</v>
      </c>
      <c r="CZ42">
        <f t="shared" si="13"/>
        <v>14.09</v>
      </c>
      <c r="DA42">
        <f t="shared" si="14"/>
        <v>1</v>
      </c>
      <c r="DB42">
        <f t="shared" si="15"/>
        <v>26.741</v>
      </c>
      <c r="DC42">
        <f t="shared" si="16"/>
        <v>0</v>
      </c>
      <c r="DD42" t="s">
        <v>3</v>
      </c>
      <c r="DE42" t="s">
        <v>3</v>
      </c>
      <c r="DF42">
        <f t="shared" si="17"/>
        <v>0</v>
      </c>
      <c r="DG42">
        <f t="shared" si="18"/>
        <v>0</v>
      </c>
      <c r="DH42">
        <f t="shared" si="19"/>
        <v>0</v>
      </c>
      <c r="DI42">
        <f t="shared" si="20"/>
        <v>1256.9100000000001</v>
      </c>
      <c r="DJ42">
        <f t="shared" si="21"/>
        <v>1256.9100000000001</v>
      </c>
      <c r="DK42">
        <v>0</v>
      </c>
      <c r="DL42" t="s">
        <v>3</v>
      </c>
      <c r="DM42">
        <v>0</v>
      </c>
      <c r="DN42" t="s">
        <v>3</v>
      </c>
      <c r="DO42">
        <v>0</v>
      </c>
    </row>
    <row r="43" spans="1:119" x14ac:dyDescent="0.2">
      <c r="A43">
        <f>ROW(Source!A49)</f>
        <v>49</v>
      </c>
      <c r="B43">
        <v>50209403</v>
      </c>
      <c r="C43">
        <v>50209500</v>
      </c>
      <c r="D43">
        <v>38722539</v>
      </c>
      <c r="E43">
        <v>66</v>
      </c>
      <c r="F43">
        <v>1</v>
      </c>
      <c r="G43">
        <v>1</v>
      </c>
      <c r="H43">
        <v>1</v>
      </c>
      <c r="I43" t="s">
        <v>359</v>
      </c>
      <c r="J43" t="s">
        <v>3</v>
      </c>
      <c r="K43" t="s">
        <v>360</v>
      </c>
      <c r="L43">
        <v>1369</v>
      </c>
      <c r="N43">
        <v>1013</v>
      </c>
      <c r="O43" t="s">
        <v>348</v>
      </c>
      <c r="P43" t="s">
        <v>348</v>
      </c>
      <c r="Q43">
        <v>1</v>
      </c>
      <c r="W43">
        <v>0</v>
      </c>
      <c r="X43">
        <v>1518711480</v>
      </c>
      <c r="Y43">
        <f t="shared" si="11"/>
        <v>0.84500000000000008</v>
      </c>
      <c r="AA43">
        <v>0</v>
      </c>
      <c r="AB43">
        <v>0</v>
      </c>
      <c r="AC43">
        <v>0</v>
      </c>
      <c r="AD43">
        <v>11.09</v>
      </c>
      <c r="AE43">
        <v>0</v>
      </c>
      <c r="AF43">
        <v>0</v>
      </c>
      <c r="AG43">
        <v>0</v>
      </c>
      <c r="AH43">
        <v>11.09</v>
      </c>
      <c r="AI43">
        <v>1</v>
      </c>
      <c r="AJ43">
        <v>1</v>
      </c>
      <c r="AK43">
        <v>1</v>
      </c>
      <c r="AL43">
        <v>1</v>
      </c>
      <c r="AM43">
        <v>4</v>
      </c>
      <c r="AN43">
        <v>0</v>
      </c>
      <c r="AO43">
        <v>1</v>
      </c>
      <c r="AP43">
        <v>1</v>
      </c>
      <c r="AQ43">
        <v>0</v>
      </c>
      <c r="AR43">
        <v>0</v>
      </c>
      <c r="AS43" t="s">
        <v>3</v>
      </c>
      <c r="AT43">
        <v>0.65</v>
      </c>
      <c r="AU43" t="s">
        <v>22</v>
      </c>
      <c r="AV43">
        <v>1</v>
      </c>
      <c r="AW43">
        <v>2</v>
      </c>
      <c r="AX43">
        <v>50209912</v>
      </c>
      <c r="AY43">
        <v>1</v>
      </c>
      <c r="AZ43">
        <v>0</v>
      </c>
      <c r="BA43">
        <v>43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U43">
        <f>ROUND(AT43*Source!I49*AH43*AL43,2)</f>
        <v>677.6</v>
      </c>
      <c r="CV43">
        <f>ROUND(Y43*Source!I49,7)</f>
        <v>79.430000000000007</v>
      </c>
      <c r="CW43">
        <v>0</v>
      </c>
      <c r="CX43">
        <f>ROUND(Y43*Source!I49,7)</f>
        <v>79.430000000000007</v>
      </c>
      <c r="CY43">
        <f t="shared" si="12"/>
        <v>11.09</v>
      </c>
      <c r="CZ43">
        <f t="shared" si="13"/>
        <v>11.09</v>
      </c>
      <c r="DA43">
        <f t="shared" si="14"/>
        <v>1</v>
      </c>
      <c r="DB43">
        <f t="shared" si="15"/>
        <v>9.3729999999999993</v>
      </c>
      <c r="DC43">
        <f t="shared" si="16"/>
        <v>0</v>
      </c>
      <c r="DD43" t="s">
        <v>3</v>
      </c>
      <c r="DE43" t="s">
        <v>3</v>
      </c>
      <c r="DF43">
        <f t="shared" si="17"/>
        <v>0</v>
      </c>
      <c r="DG43">
        <f t="shared" si="18"/>
        <v>0</v>
      </c>
      <c r="DH43">
        <f t="shared" si="19"/>
        <v>0</v>
      </c>
      <c r="DI43">
        <f t="shared" si="20"/>
        <v>880.88</v>
      </c>
      <c r="DJ43">
        <f t="shared" si="21"/>
        <v>880.88</v>
      </c>
      <c r="DK43">
        <v>0</v>
      </c>
      <c r="DL43" t="s">
        <v>3</v>
      </c>
      <c r="DM43">
        <v>0</v>
      </c>
      <c r="DN43" t="s">
        <v>3</v>
      </c>
      <c r="DO43">
        <v>0</v>
      </c>
    </row>
    <row r="44" spans="1:119" x14ac:dyDescent="0.2">
      <c r="A44">
        <f>ROW(Source!A49)</f>
        <v>49</v>
      </c>
      <c r="B44">
        <v>50209403</v>
      </c>
      <c r="C44">
        <v>50209500</v>
      </c>
      <c r="D44">
        <v>38722561</v>
      </c>
      <c r="E44">
        <v>66</v>
      </c>
      <c r="F44">
        <v>1</v>
      </c>
      <c r="G44">
        <v>1</v>
      </c>
      <c r="H44">
        <v>1</v>
      </c>
      <c r="I44" t="s">
        <v>351</v>
      </c>
      <c r="J44" t="s">
        <v>3</v>
      </c>
      <c r="K44" t="s">
        <v>352</v>
      </c>
      <c r="L44">
        <v>1369</v>
      </c>
      <c r="N44">
        <v>1013</v>
      </c>
      <c r="O44" t="s">
        <v>348</v>
      </c>
      <c r="P44" t="s">
        <v>348</v>
      </c>
      <c r="Q44">
        <v>1</v>
      </c>
      <c r="W44">
        <v>0</v>
      </c>
      <c r="X44">
        <v>-2140504649</v>
      </c>
      <c r="Y44">
        <f t="shared" si="11"/>
        <v>1.2609999999999999</v>
      </c>
      <c r="AA44">
        <v>0</v>
      </c>
      <c r="AB44">
        <v>0</v>
      </c>
      <c r="AC44">
        <v>0</v>
      </c>
      <c r="AD44">
        <v>14.09</v>
      </c>
      <c r="AE44">
        <v>0</v>
      </c>
      <c r="AF44">
        <v>0</v>
      </c>
      <c r="AG44">
        <v>0</v>
      </c>
      <c r="AH44">
        <v>14.09</v>
      </c>
      <c r="AI44">
        <v>1</v>
      </c>
      <c r="AJ44">
        <v>1</v>
      </c>
      <c r="AK44">
        <v>1</v>
      </c>
      <c r="AL44">
        <v>1</v>
      </c>
      <c r="AM44">
        <v>4</v>
      </c>
      <c r="AN44">
        <v>0</v>
      </c>
      <c r="AO44">
        <v>1</v>
      </c>
      <c r="AP44">
        <v>1</v>
      </c>
      <c r="AQ44">
        <v>0</v>
      </c>
      <c r="AR44">
        <v>0</v>
      </c>
      <c r="AS44" t="s">
        <v>3</v>
      </c>
      <c r="AT44">
        <v>0.97</v>
      </c>
      <c r="AU44" t="s">
        <v>22</v>
      </c>
      <c r="AV44">
        <v>1</v>
      </c>
      <c r="AW44">
        <v>2</v>
      </c>
      <c r="AX44">
        <v>50209913</v>
      </c>
      <c r="AY44">
        <v>1</v>
      </c>
      <c r="AZ44">
        <v>0</v>
      </c>
      <c r="BA44">
        <v>44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U44">
        <f>ROUND(AT44*Source!I49*AH44*AL44,2)</f>
        <v>1284.73</v>
      </c>
      <c r="CV44">
        <f>ROUND(Y44*Source!I49,7)</f>
        <v>118.53400000000001</v>
      </c>
      <c r="CW44">
        <v>0</v>
      </c>
      <c r="CX44">
        <f>ROUND(Y44*Source!I49,7)</f>
        <v>118.53400000000001</v>
      </c>
      <c r="CY44">
        <f t="shared" si="12"/>
        <v>14.09</v>
      </c>
      <c r="CZ44">
        <f t="shared" si="13"/>
        <v>14.09</v>
      </c>
      <c r="DA44">
        <f t="shared" si="14"/>
        <v>1</v>
      </c>
      <c r="DB44">
        <f t="shared" si="15"/>
        <v>17.771000000000001</v>
      </c>
      <c r="DC44">
        <f t="shared" si="16"/>
        <v>0</v>
      </c>
      <c r="DD44" t="s">
        <v>3</v>
      </c>
      <c r="DE44" t="s">
        <v>3</v>
      </c>
      <c r="DF44">
        <f t="shared" si="17"/>
        <v>0</v>
      </c>
      <c r="DG44">
        <f t="shared" si="18"/>
        <v>0</v>
      </c>
      <c r="DH44">
        <f t="shared" si="19"/>
        <v>0</v>
      </c>
      <c r="DI44">
        <f t="shared" si="20"/>
        <v>1670.14</v>
      </c>
      <c r="DJ44">
        <f t="shared" si="21"/>
        <v>1670.14</v>
      </c>
      <c r="DK44">
        <v>0</v>
      </c>
      <c r="DL44" t="s">
        <v>3</v>
      </c>
      <c r="DM44">
        <v>0</v>
      </c>
      <c r="DN44" t="s">
        <v>3</v>
      </c>
      <c r="DO44">
        <v>0</v>
      </c>
    </row>
    <row r="45" spans="1:119" x14ac:dyDescent="0.2">
      <c r="A45">
        <f>ROW(Source!A50)</f>
        <v>50</v>
      </c>
      <c r="B45">
        <v>50209403</v>
      </c>
      <c r="C45">
        <v>50209501</v>
      </c>
      <c r="D45">
        <v>38722550</v>
      </c>
      <c r="E45">
        <v>66</v>
      </c>
      <c r="F45">
        <v>1</v>
      </c>
      <c r="G45">
        <v>1</v>
      </c>
      <c r="H45">
        <v>1</v>
      </c>
      <c r="I45" t="s">
        <v>349</v>
      </c>
      <c r="J45" t="s">
        <v>3</v>
      </c>
      <c r="K45" t="s">
        <v>350</v>
      </c>
      <c r="L45">
        <v>1369</v>
      </c>
      <c r="N45">
        <v>1013</v>
      </c>
      <c r="O45" t="s">
        <v>348</v>
      </c>
      <c r="P45" t="s">
        <v>348</v>
      </c>
      <c r="Q45">
        <v>1</v>
      </c>
      <c r="W45">
        <v>0</v>
      </c>
      <c r="X45">
        <v>-1275334932</v>
      </c>
      <c r="Y45">
        <f t="shared" si="11"/>
        <v>2.3400000000000003</v>
      </c>
      <c r="AA45">
        <v>0</v>
      </c>
      <c r="AB45">
        <v>0</v>
      </c>
      <c r="AC45">
        <v>0</v>
      </c>
      <c r="AD45">
        <v>9.17</v>
      </c>
      <c r="AE45">
        <v>0</v>
      </c>
      <c r="AF45">
        <v>0</v>
      </c>
      <c r="AG45">
        <v>0</v>
      </c>
      <c r="AH45">
        <v>9.17</v>
      </c>
      <c r="AI45">
        <v>1</v>
      </c>
      <c r="AJ45">
        <v>1</v>
      </c>
      <c r="AK45">
        <v>1</v>
      </c>
      <c r="AL45">
        <v>1</v>
      </c>
      <c r="AM45">
        <v>4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1.8</v>
      </c>
      <c r="AU45" t="s">
        <v>22</v>
      </c>
      <c r="AV45">
        <v>1</v>
      </c>
      <c r="AW45">
        <v>2</v>
      </c>
      <c r="AX45">
        <v>50209914</v>
      </c>
      <c r="AY45">
        <v>1</v>
      </c>
      <c r="AZ45">
        <v>0</v>
      </c>
      <c r="BA45">
        <v>45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U45">
        <f>ROUND(AT45*Source!I50*AH45*AL45,2)</f>
        <v>775.78</v>
      </c>
      <c r="CV45">
        <f>ROUND(Y45*Source!I50,7)</f>
        <v>109.98</v>
      </c>
      <c r="CW45">
        <v>0</v>
      </c>
      <c r="CX45">
        <f>ROUND(Y45*Source!I50,7)</f>
        <v>109.98</v>
      </c>
      <c r="CY45">
        <f t="shared" si="12"/>
        <v>9.17</v>
      </c>
      <c r="CZ45">
        <f t="shared" si="13"/>
        <v>9.17</v>
      </c>
      <c r="DA45">
        <f t="shared" si="14"/>
        <v>1</v>
      </c>
      <c r="DB45">
        <f t="shared" si="15"/>
        <v>21.463000000000001</v>
      </c>
      <c r="DC45">
        <f t="shared" si="16"/>
        <v>0</v>
      </c>
      <c r="DD45" t="s">
        <v>3</v>
      </c>
      <c r="DE45" t="s">
        <v>3</v>
      </c>
      <c r="DF45">
        <f t="shared" si="17"/>
        <v>0</v>
      </c>
      <c r="DG45">
        <f t="shared" si="18"/>
        <v>0</v>
      </c>
      <c r="DH45">
        <f t="shared" si="19"/>
        <v>0</v>
      </c>
      <c r="DI45">
        <f t="shared" si="20"/>
        <v>1008.52</v>
      </c>
      <c r="DJ45">
        <f t="shared" si="21"/>
        <v>1008.52</v>
      </c>
      <c r="DK45">
        <v>0</v>
      </c>
      <c r="DL45" t="s">
        <v>3</v>
      </c>
      <c r="DM45">
        <v>0</v>
      </c>
      <c r="DN45" t="s">
        <v>3</v>
      </c>
      <c r="DO45">
        <v>0</v>
      </c>
    </row>
    <row r="46" spans="1:119" x14ac:dyDescent="0.2">
      <c r="A46">
        <f>ROW(Source!A50)</f>
        <v>50</v>
      </c>
      <c r="B46">
        <v>50209403</v>
      </c>
      <c r="C46">
        <v>50209501</v>
      </c>
      <c r="D46">
        <v>38722561</v>
      </c>
      <c r="E46">
        <v>66</v>
      </c>
      <c r="F46">
        <v>1</v>
      </c>
      <c r="G46">
        <v>1</v>
      </c>
      <c r="H46">
        <v>1</v>
      </c>
      <c r="I46" t="s">
        <v>351</v>
      </c>
      <c r="J46" t="s">
        <v>3</v>
      </c>
      <c r="K46" t="s">
        <v>352</v>
      </c>
      <c r="L46">
        <v>1369</v>
      </c>
      <c r="N46">
        <v>1013</v>
      </c>
      <c r="O46" t="s">
        <v>348</v>
      </c>
      <c r="P46" t="s">
        <v>348</v>
      </c>
      <c r="Q46">
        <v>1</v>
      </c>
      <c r="W46">
        <v>0</v>
      </c>
      <c r="X46">
        <v>-2140504649</v>
      </c>
      <c r="Y46">
        <f t="shared" si="11"/>
        <v>3.5100000000000002</v>
      </c>
      <c r="AA46">
        <v>0</v>
      </c>
      <c r="AB46">
        <v>0</v>
      </c>
      <c r="AC46">
        <v>0</v>
      </c>
      <c r="AD46">
        <v>14.09</v>
      </c>
      <c r="AE46">
        <v>0</v>
      </c>
      <c r="AF46">
        <v>0</v>
      </c>
      <c r="AG46">
        <v>0</v>
      </c>
      <c r="AH46">
        <v>14.09</v>
      </c>
      <c r="AI46">
        <v>1</v>
      </c>
      <c r="AJ46">
        <v>1</v>
      </c>
      <c r="AK46">
        <v>1</v>
      </c>
      <c r="AL46">
        <v>1</v>
      </c>
      <c r="AM46">
        <v>4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2.7</v>
      </c>
      <c r="AU46" t="s">
        <v>22</v>
      </c>
      <c r="AV46">
        <v>1</v>
      </c>
      <c r="AW46">
        <v>2</v>
      </c>
      <c r="AX46">
        <v>50209915</v>
      </c>
      <c r="AY46">
        <v>1</v>
      </c>
      <c r="AZ46">
        <v>0</v>
      </c>
      <c r="BA46">
        <v>46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U46">
        <f>ROUND(AT46*Source!I50*AH46*AL46,2)</f>
        <v>1788.02</v>
      </c>
      <c r="CV46">
        <f>ROUND(Y46*Source!I50,7)</f>
        <v>164.97</v>
      </c>
      <c r="CW46">
        <v>0</v>
      </c>
      <c r="CX46">
        <f>ROUND(Y46*Source!I50,7)</f>
        <v>164.97</v>
      </c>
      <c r="CY46">
        <f t="shared" si="12"/>
        <v>14.09</v>
      </c>
      <c r="CZ46">
        <f t="shared" si="13"/>
        <v>14.09</v>
      </c>
      <c r="DA46">
        <f t="shared" si="14"/>
        <v>1</v>
      </c>
      <c r="DB46">
        <f t="shared" si="15"/>
        <v>49.451999999999998</v>
      </c>
      <c r="DC46">
        <f t="shared" si="16"/>
        <v>0</v>
      </c>
      <c r="DD46" t="s">
        <v>3</v>
      </c>
      <c r="DE46" t="s">
        <v>3</v>
      </c>
      <c r="DF46">
        <f t="shared" si="17"/>
        <v>0</v>
      </c>
      <c r="DG46">
        <f t="shared" si="18"/>
        <v>0</v>
      </c>
      <c r="DH46">
        <f t="shared" si="19"/>
        <v>0</v>
      </c>
      <c r="DI46">
        <f t="shared" si="20"/>
        <v>2324.4299999999998</v>
      </c>
      <c r="DJ46">
        <f t="shared" si="21"/>
        <v>2324.4299999999998</v>
      </c>
      <c r="DK46">
        <v>0</v>
      </c>
      <c r="DL46" t="s">
        <v>3</v>
      </c>
      <c r="DM46">
        <v>0</v>
      </c>
      <c r="DN46" t="s">
        <v>3</v>
      </c>
      <c r="DO46">
        <v>0</v>
      </c>
    </row>
    <row r="47" spans="1:119" x14ac:dyDescent="0.2">
      <c r="A47">
        <f>ROW(Source!A51)</f>
        <v>51</v>
      </c>
      <c r="B47">
        <v>50209403</v>
      </c>
      <c r="C47">
        <v>50209502</v>
      </c>
      <c r="D47">
        <v>38722550</v>
      </c>
      <c r="E47">
        <v>66</v>
      </c>
      <c r="F47">
        <v>1</v>
      </c>
      <c r="G47">
        <v>1</v>
      </c>
      <c r="H47">
        <v>1</v>
      </c>
      <c r="I47" t="s">
        <v>349</v>
      </c>
      <c r="J47" t="s">
        <v>3</v>
      </c>
      <c r="K47" t="s">
        <v>350</v>
      </c>
      <c r="L47">
        <v>1369</v>
      </c>
      <c r="N47">
        <v>1013</v>
      </c>
      <c r="O47" t="s">
        <v>348</v>
      </c>
      <c r="P47" t="s">
        <v>348</v>
      </c>
      <c r="Q47">
        <v>1</v>
      </c>
      <c r="W47">
        <v>0</v>
      </c>
      <c r="X47">
        <v>-1275334932</v>
      </c>
      <c r="Y47">
        <f t="shared" si="11"/>
        <v>7.2799999999999994</v>
      </c>
      <c r="AA47">
        <v>0</v>
      </c>
      <c r="AB47">
        <v>0</v>
      </c>
      <c r="AC47">
        <v>0</v>
      </c>
      <c r="AD47">
        <v>9.17</v>
      </c>
      <c r="AE47">
        <v>0</v>
      </c>
      <c r="AF47">
        <v>0</v>
      </c>
      <c r="AG47">
        <v>0</v>
      </c>
      <c r="AH47">
        <v>9.17</v>
      </c>
      <c r="AI47">
        <v>1</v>
      </c>
      <c r="AJ47">
        <v>1</v>
      </c>
      <c r="AK47">
        <v>1</v>
      </c>
      <c r="AL47">
        <v>1</v>
      </c>
      <c r="AM47">
        <v>4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5.6</v>
      </c>
      <c r="AU47" t="s">
        <v>22</v>
      </c>
      <c r="AV47">
        <v>1</v>
      </c>
      <c r="AW47">
        <v>2</v>
      </c>
      <c r="AX47">
        <v>50209916</v>
      </c>
      <c r="AY47">
        <v>1</v>
      </c>
      <c r="AZ47">
        <v>0</v>
      </c>
      <c r="BA47">
        <v>47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U47">
        <f>ROUND(AT47*Source!I51*AH47*AL47,2)</f>
        <v>102.7</v>
      </c>
      <c r="CV47">
        <f>ROUND(Y47*Source!I51,7)</f>
        <v>14.56</v>
      </c>
      <c r="CW47">
        <v>0</v>
      </c>
      <c r="CX47">
        <f>ROUND(Y47*Source!I51,7)</f>
        <v>14.56</v>
      </c>
      <c r="CY47">
        <f t="shared" si="12"/>
        <v>9.17</v>
      </c>
      <c r="CZ47">
        <f t="shared" si="13"/>
        <v>9.17</v>
      </c>
      <c r="DA47">
        <f t="shared" si="14"/>
        <v>1</v>
      </c>
      <c r="DB47">
        <f t="shared" si="15"/>
        <v>66.754999999999995</v>
      </c>
      <c r="DC47">
        <f t="shared" si="16"/>
        <v>0</v>
      </c>
      <c r="DD47" t="s">
        <v>3</v>
      </c>
      <c r="DE47" t="s">
        <v>3</v>
      </c>
      <c r="DF47">
        <f t="shared" si="17"/>
        <v>0</v>
      </c>
      <c r="DG47">
        <f t="shared" si="18"/>
        <v>0</v>
      </c>
      <c r="DH47">
        <f t="shared" si="19"/>
        <v>0</v>
      </c>
      <c r="DI47">
        <f t="shared" si="20"/>
        <v>133.52000000000001</v>
      </c>
      <c r="DJ47">
        <f t="shared" si="21"/>
        <v>133.52000000000001</v>
      </c>
      <c r="DK47">
        <v>0</v>
      </c>
      <c r="DL47" t="s">
        <v>3</v>
      </c>
      <c r="DM47">
        <v>0</v>
      </c>
      <c r="DN47" t="s">
        <v>3</v>
      </c>
      <c r="DO47">
        <v>0</v>
      </c>
    </row>
    <row r="48" spans="1:119" x14ac:dyDescent="0.2">
      <c r="A48">
        <f>ROW(Source!A51)</f>
        <v>51</v>
      </c>
      <c r="B48">
        <v>50209403</v>
      </c>
      <c r="C48">
        <v>50209502</v>
      </c>
      <c r="D48">
        <v>38722561</v>
      </c>
      <c r="E48">
        <v>66</v>
      </c>
      <c r="F48">
        <v>1</v>
      </c>
      <c r="G48">
        <v>1</v>
      </c>
      <c r="H48">
        <v>1</v>
      </c>
      <c r="I48" t="s">
        <v>351</v>
      </c>
      <c r="J48" t="s">
        <v>3</v>
      </c>
      <c r="K48" t="s">
        <v>352</v>
      </c>
      <c r="L48">
        <v>1369</v>
      </c>
      <c r="N48">
        <v>1013</v>
      </c>
      <c r="O48" t="s">
        <v>348</v>
      </c>
      <c r="P48" t="s">
        <v>348</v>
      </c>
      <c r="Q48">
        <v>1</v>
      </c>
      <c r="W48">
        <v>0</v>
      </c>
      <c r="X48">
        <v>-2140504649</v>
      </c>
      <c r="Y48">
        <f t="shared" si="11"/>
        <v>10.920000000000002</v>
      </c>
      <c r="AA48">
        <v>0</v>
      </c>
      <c r="AB48">
        <v>0</v>
      </c>
      <c r="AC48">
        <v>0</v>
      </c>
      <c r="AD48">
        <v>14.09</v>
      </c>
      <c r="AE48">
        <v>0</v>
      </c>
      <c r="AF48">
        <v>0</v>
      </c>
      <c r="AG48">
        <v>0</v>
      </c>
      <c r="AH48">
        <v>14.09</v>
      </c>
      <c r="AI48">
        <v>1</v>
      </c>
      <c r="AJ48">
        <v>1</v>
      </c>
      <c r="AK48">
        <v>1</v>
      </c>
      <c r="AL48">
        <v>1</v>
      </c>
      <c r="AM48">
        <v>4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8.4</v>
      </c>
      <c r="AU48" t="s">
        <v>22</v>
      </c>
      <c r="AV48">
        <v>1</v>
      </c>
      <c r="AW48">
        <v>2</v>
      </c>
      <c r="AX48">
        <v>50209917</v>
      </c>
      <c r="AY48">
        <v>1</v>
      </c>
      <c r="AZ48">
        <v>0</v>
      </c>
      <c r="BA48">
        <v>48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U48">
        <f>ROUND(AT48*Source!I51*AH48*AL48,2)</f>
        <v>236.71</v>
      </c>
      <c r="CV48">
        <f>ROUND(Y48*Source!I51,7)</f>
        <v>21.84</v>
      </c>
      <c r="CW48">
        <v>0</v>
      </c>
      <c r="CX48">
        <f>ROUND(Y48*Source!I51,7)</f>
        <v>21.84</v>
      </c>
      <c r="CY48">
        <f t="shared" si="12"/>
        <v>14.09</v>
      </c>
      <c r="CZ48">
        <f t="shared" si="13"/>
        <v>14.09</v>
      </c>
      <c r="DA48">
        <f t="shared" si="14"/>
        <v>1</v>
      </c>
      <c r="DB48">
        <f t="shared" si="15"/>
        <v>153.86799999999999</v>
      </c>
      <c r="DC48">
        <f t="shared" si="16"/>
        <v>0</v>
      </c>
      <c r="DD48" t="s">
        <v>3</v>
      </c>
      <c r="DE48" t="s">
        <v>3</v>
      </c>
      <c r="DF48">
        <f t="shared" si="17"/>
        <v>0</v>
      </c>
      <c r="DG48">
        <f t="shared" si="18"/>
        <v>0</v>
      </c>
      <c r="DH48">
        <f t="shared" si="19"/>
        <v>0</v>
      </c>
      <c r="DI48">
        <f t="shared" si="20"/>
        <v>307.73</v>
      </c>
      <c r="DJ48">
        <f t="shared" si="21"/>
        <v>307.73</v>
      </c>
      <c r="DK48">
        <v>0</v>
      </c>
      <c r="DL48" t="s">
        <v>3</v>
      </c>
      <c r="DM48">
        <v>0</v>
      </c>
      <c r="DN48" t="s">
        <v>3</v>
      </c>
      <c r="DO48">
        <v>0</v>
      </c>
    </row>
    <row r="49" spans="1:119" x14ac:dyDescent="0.2">
      <c r="A49">
        <f>ROW(Source!A52)</f>
        <v>52</v>
      </c>
      <c r="B49">
        <v>50209403</v>
      </c>
      <c r="C49">
        <v>50209503</v>
      </c>
      <c r="D49">
        <v>38722548</v>
      </c>
      <c r="E49">
        <v>66</v>
      </c>
      <c r="F49">
        <v>1</v>
      </c>
      <c r="G49">
        <v>1</v>
      </c>
      <c r="H49">
        <v>1</v>
      </c>
      <c r="I49" t="s">
        <v>361</v>
      </c>
      <c r="J49" t="s">
        <v>3</v>
      </c>
      <c r="K49" t="s">
        <v>362</v>
      </c>
      <c r="L49">
        <v>1369</v>
      </c>
      <c r="N49">
        <v>1013</v>
      </c>
      <c r="O49" t="s">
        <v>348</v>
      </c>
      <c r="P49" t="s">
        <v>348</v>
      </c>
      <c r="Q49">
        <v>1</v>
      </c>
      <c r="W49">
        <v>0</v>
      </c>
      <c r="X49">
        <v>914469070</v>
      </c>
      <c r="Y49">
        <f t="shared" si="11"/>
        <v>31.07</v>
      </c>
      <c r="AA49">
        <v>0</v>
      </c>
      <c r="AB49">
        <v>0</v>
      </c>
      <c r="AC49">
        <v>0</v>
      </c>
      <c r="AD49">
        <v>10.210000000000001</v>
      </c>
      <c r="AE49">
        <v>0</v>
      </c>
      <c r="AF49">
        <v>0</v>
      </c>
      <c r="AG49">
        <v>0</v>
      </c>
      <c r="AH49">
        <v>10.210000000000001</v>
      </c>
      <c r="AI49">
        <v>1</v>
      </c>
      <c r="AJ49">
        <v>1</v>
      </c>
      <c r="AK49">
        <v>1</v>
      </c>
      <c r="AL49">
        <v>1</v>
      </c>
      <c r="AM49">
        <v>4</v>
      </c>
      <c r="AN49">
        <v>0</v>
      </c>
      <c r="AO49">
        <v>1</v>
      </c>
      <c r="AP49">
        <v>1</v>
      </c>
      <c r="AQ49">
        <v>0</v>
      </c>
      <c r="AR49">
        <v>0</v>
      </c>
      <c r="AS49" t="s">
        <v>3</v>
      </c>
      <c r="AT49">
        <v>23.9</v>
      </c>
      <c r="AU49" t="s">
        <v>22</v>
      </c>
      <c r="AV49">
        <v>1</v>
      </c>
      <c r="AW49">
        <v>2</v>
      </c>
      <c r="AX49">
        <v>50209918</v>
      </c>
      <c r="AY49">
        <v>1</v>
      </c>
      <c r="AZ49">
        <v>0</v>
      </c>
      <c r="BA49">
        <v>49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U49">
        <f>ROUND(AT49*Source!I52*AH49*AL49,2)</f>
        <v>4880.38</v>
      </c>
      <c r="CV49">
        <f>ROUND(Y49*Source!I52,7)</f>
        <v>621.4</v>
      </c>
      <c r="CW49">
        <v>0</v>
      </c>
      <c r="CX49">
        <f>ROUND(Y49*Source!I52,7)</f>
        <v>621.4</v>
      </c>
      <c r="CY49">
        <f t="shared" si="12"/>
        <v>10.210000000000001</v>
      </c>
      <c r="CZ49">
        <f t="shared" si="13"/>
        <v>10.210000000000001</v>
      </c>
      <c r="DA49">
        <f t="shared" si="14"/>
        <v>1</v>
      </c>
      <c r="DB49">
        <f t="shared" si="15"/>
        <v>317.226</v>
      </c>
      <c r="DC49">
        <f t="shared" si="16"/>
        <v>0</v>
      </c>
      <c r="DD49" t="s">
        <v>3</v>
      </c>
      <c r="DE49" t="s">
        <v>3</v>
      </c>
      <c r="DF49">
        <f t="shared" si="17"/>
        <v>0</v>
      </c>
      <c r="DG49">
        <f t="shared" si="18"/>
        <v>0</v>
      </c>
      <c r="DH49">
        <f t="shared" si="19"/>
        <v>0</v>
      </c>
      <c r="DI49">
        <f t="shared" si="20"/>
        <v>6344.49</v>
      </c>
      <c r="DJ49">
        <f t="shared" si="21"/>
        <v>6344.49</v>
      </c>
      <c r="DK49">
        <v>0</v>
      </c>
      <c r="DL49" t="s">
        <v>3</v>
      </c>
      <c r="DM49">
        <v>0</v>
      </c>
      <c r="DN49" t="s">
        <v>3</v>
      </c>
      <c r="DO49">
        <v>0</v>
      </c>
    </row>
    <row r="50" spans="1:119" x14ac:dyDescent="0.2">
      <c r="A50">
        <f>ROW(Source!A52)</f>
        <v>52</v>
      </c>
      <c r="B50">
        <v>50209403</v>
      </c>
      <c r="C50">
        <v>50209503</v>
      </c>
      <c r="D50">
        <v>38722559</v>
      </c>
      <c r="E50">
        <v>66</v>
      </c>
      <c r="F50">
        <v>1</v>
      </c>
      <c r="G50">
        <v>1</v>
      </c>
      <c r="H50">
        <v>1</v>
      </c>
      <c r="I50" t="s">
        <v>357</v>
      </c>
      <c r="J50" t="s">
        <v>3</v>
      </c>
      <c r="K50" t="s">
        <v>358</v>
      </c>
      <c r="L50">
        <v>1369</v>
      </c>
      <c r="N50">
        <v>1013</v>
      </c>
      <c r="O50" t="s">
        <v>348</v>
      </c>
      <c r="P50" t="s">
        <v>348</v>
      </c>
      <c r="Q50">
        <v>1</v>
      </c>
      <c r="W50">
        <v>0</v>
      </c>
      <c r="X50">
        <v>-66267284</v>
      </c>
      <c r="Y50">
        <f t="shared" si="11"/>
        <v>46.618000000000002</v>
      </c>
      <c r="AA50">
        <v>0</v>
      </c>
      <c r="AB50">
        <v>0</v>
      </c>
      <c r="AC50">
        <v>0</v>
      </c>
      <c r="AD50">
        <v>15.49</v>
      </c>
      <c r="AE50">
        <v>0</v>
      </c>
      <c r="AF50">
        <v>0</v>
      </c>
      <c r="AG50">
        <v>0</v>
      </c>
      <c r="AH50">
        <v>15.49</v>
      </c>
      <c r="AI50">
        <v>1</v>
      </c>
      <c r="AJ50">
        <v>1</v>
      </c>
      <c r="AK50">
        <v>1</v>
      </c>
      <c r="AL50">
        <v>1</v>
      </c>
      <c r="AM50">
        <v>4</v>
      </c>
      <c r="AN50">
        <v>0</v>
      </c>
      <c r="AO50">
        <v>1</v>
      </c>
      <c r="AP50">
        <v>1</v>
      </c>
      <c r="AQ50">
        <v>0</v>
      </c>
      <c r="AR50">
        <v>0</v>
      </c>
      <c r="AS50" t="s">
        <v>3</v>
      </c>
      <c r="AT50">
        <v>35.86</v>
      </c>
      <c r="AU50" t="s">
        <v>22</v>
      </c>
      <c r="AV50">
        <v>1</v>
      </c>
      <c r="AW50">
        <v>2</v>
      </c>
      <c r="AX50">
        <v>50209919</v>
      </c>
      <c r="AY50">
        <v>1</v>
      </c>
      <c r="AZ50">
        <v>0</v>
      </c>
      <c r="BA50">
        <v>50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U50">
        <f>ROUND(AT50*Source!I52*AH50*AL50,2)</f>
        <v>11109.43</v>
      </c>
      <c r="CV50">
        <f>ROUND(Y50*Source!I52,7)</f>
        <v>932.36</v>
      </c>
      <c r="CW50">
        <v>0</v>
      </c>
      <c r="CX50">
        <f>ROUND(Y50*Source!I52,7)</f>
        <v>932.36</v>
      </c>
      <c r="CY50">
        <f t="shared" si="12"/>
        <v>15.49</v>
      </c>
      <c r="CZ50">
        <f t="shared" si="13"/>
        <v>15.49</v>
      </c>
      <c r="DA50">
        <f t="shared" si="14"/>
        <v>1</v>
      </c>
      <c r="DB50">
        <f t="shared" si="15"/>
        <v>722.11099999999999</v>
      </c>
      <c r="DC50">
        <f t="shared" si="16"/>
        <v>0</v>
      </c>
      <c r="DD50" t="s">
        <v>3</v>
      </c>
      <c r="DE50" t="s">
        <v>3</v>
      </c>
      <c r="DF50">
        <f t="shared" si="17"/>
        <v>0</v>
      </c>
      <c r="DG50">
        <f t="shared" si="18"/>
        <v>0</v>
      </c>
      <c r="DH50">
        <f t="shared" si="19"/>
        <v>0</v>
      </c>
      <c r="DI50">
        <f t="shared" si="20"/>
        <v>14442.26</v>
      </c>
      <c r="DJ50">
        <f t="shared" si="21"/>
        <v>14442.26</v>
      </c>
      <c r="DK50">
        <v>0</v>
      </c>
      <c r="DL50" t="s">
        <v>3</v>
      </c>
      <c r="DM50">
        <v>0</v>
      </c>
      <c r="DN50" t="s">
        <v>3</v>
      </c>
      <c r="DO50">
        <v>0</v>
      </c>
    </row>
    <row r="51" spans="1:119" x14ac:dyDescent="0.2">
      <c r="A51">
        <f>ROW(Source!A53)</f>
        <v>53</v>
      </c>
      <c r="B51">
        <v>50209403</v>
      </c>
      <c r="C51">
        <v>50209504</v>
      </c>
      <c r="D51">
        <v>38722550</v>
      </c>
      <c r="E51">
        <v>66</v>
      </c>
      <c r="F51">
        <v>1</v>
      </c>
      <c r="G51">
        <v>1</v>
      </c>
      <c r="H51">
        <v>1</v>
      </c>
      <c r="I51" t="s">
        <v>349</v>
      </c>
      <c r="J51" t="s">
        <v>3</v>
      </c>
      <c r="K51" t="s">
        <v>350</v>
      </c>
      <c r="L51">
        <v>1369</v>
      </c>
      <c r="N51">
        <v>1013</v>
      </c>
      <c r="O51" t="s">
        <v>348</v>
      </c>
      <c r="P51" t="s">
        <v>348</v>
      </c>
      <c r="Q51">
        <v>1</v>
      </c>
      <c r="W51">
        <v>0</v>
      </c>
      <c r="X51">
        <v>-1275334932</v>
      </c>
      <c r="Y51">
        <f t="shared" si="11"/>
        <v>16.562000000000001</v>
      </c>
      <c r="AA51">
        <v>0</v>
      </c>
      <c r="AB51">
        <v>0</v>
      </c>
      <c r="AC51">
        <v>0</v>
      </c>
      <c r="AD51">
        <v>9.17</v>
      </c>
      <c r="AE51">
        <v>0</v>
      </c>
      <c r="AF51">
        <v>0</v>
      </c>
      <c r="AG51">
        <v>0</v>
      </c>
      <c r="AH51">
        <v>9.17</v>
      </c>
      <c r="AI51">
        <v>1</v>
      </c>
      <c r="AJ51">
        <v>1</v>
      </c>
      <c r="AK51">
        <v>1</v>
      </c>
      <c r="AL51">
        <v>1</v>
      </c>
      <c r="AM51">
        <v>4</v>
      </c>
      <c r="AN51">
        <v>0</v>
      </c>
      <c r="AO51">
        <v>1</v>
      </c>
      <c r="AP51">
        <v>1</v>
      </c>
      <c r="AQ51">
        <v>0</v>
      </c>
      <c r="AR51">
        <v>0</v>
      </c>
      <c r="AS51" t="s">
        <v>3</v>
      </c>
      <c r="AT51">
        <v>12.74</v>
      </c>
      <c r="AU51" t="s">
        <v>22</v>
      </c>
      <c r="AV51">
        <v>1</v>
      </c>
      <c r="AW51">
        <v>2</v>
      </c>
      <c r="AX51">
        <v>50209920</v>
      </c>
      <c r="AY51">
        <v>1</v>
      </c>
      <c r="AZ51">
        <v>0</v>
      </c>
      <c r="BA51">
        <v>51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U51">
        <f>ROUND(AT51*Source!I53*AH51*AL51,2)</f>
        <v>2336.52</v>
      </c>
      <c r="CV51">
        <f>ROUND(Y51*Source!I53,7)</f>
        <v>331.24</v>
      </c>
      <c r="CW51">
        <v>0</v>
      </c>
      <c r="CX51">
        <f>ROUND(Y51*Source!I53,7)</f>
        <v>331.24</v>
      </c>
      <c r="CY51">
        <f t="shared" si="12"/>
        <v>9.17</v>
      </c>
      <c r="CZ51">
        <f t="shared" si="13"/>
        <v>9.17</v>
      </c>
      <c r="DA51">
        <f t="shared" si="14"/>
        <v>1</v>
      </c>
      <c r="DB51">
        <f t="shared" si="15"/>
        <v>151.87899999999999</v>
      </c>
      <c r="DC51">
        <f t="shared" si="16"/>
        <v>0</v>
      </c>
      <c r="DD51" t="s">
        <v>3</v>
      </c>
      <c r="DE51" t="s">
        <v>3</v>
      </c>
      <c r="DF51">
        <f t="shared" si="17"/>
        <v>0</v>
      </c>
      <c r="DG51">
        <f t="shared" si="18"/>
        <v>0</v>
      </c>
      <c r="DH51">
        <f t="shared" si="19"/>
        <v>0</v>
      </c>
      <c r="DI51">
        <f t="shared" si="20"/>
        <v>3037.47</v>
      </c>
      <c r="DJ51">
        <f t="shared" si="21"/>
        <v>3037.47</v>
      </c>
      <c r="DK51">
        <v>0</v>
      </c>
      <c r="DL51" t="s">
        <v>3</v>
      </c>
      <c r="DM51">
        <v>0</v>
      </c>
      <c r="DN51" t="s">
        <v>3</v>
      </c>
      <c r="DO51">
        <v>0</v>
      </c>
    </row>
    <row r="52" spans="1:119" x14ac:dyDescent="0.2">
      <c r="A52">
        <f>ROW(Source!A53)</f>
        <v>53</v>
      </c>
      <c r="B52">
        <v>50209403</v>
      </c>
      <c r="C52">
        <v>50209504</v>
      </c>
      <c r="D52">
        <v>38722561</v>
      </c>
      <c r="E52">
        <v>66</v>
      </c>
      <c r="F52">
        <v>1</v>
      </c>
      <c r="G52">
        <v>1</v>
      </c>
      <c r="H52">
        <v>1</v>
      </c>
      <c r="I52" t="s">
        <v>351</v>
      </c>
      <c r="J52" t="s">
        <v>3</v>
      </c>
      <c r="K52" t="s">
        <v>352</v>
      </c>
      <c r="L52">
        <v>1369</v>
      </c>
      <c r="N52">
        <v>1013</v>
      </c>
      <c r="O52" t="s">
        <v>348</v>
      </c>
      <c r="P52" t="s">
        <v>348</v>
      </c>
      <c r="Q52">
        <v>1</v>
      </c>
      <c r="W52">
        <v>0</v>
      </c>
      <c r="X52">
        <v>-2140504649</v>
      </c>
      <c r="Y52">
        <f t="shared" si="11"/>
        <v>38.661999999999999</v>
      </c>
      <c r="AA52">
        <v>0</v>
      </c>
      <c r="AB52">
        <v>0</v>
      </c>
      <c r="AC52">
        <v>0</v>
      </c>
      <c r="AD52">
        <v>14.09</v>
      </c>
      <c r="AE52">
        <v>0</v>
      </c>
      <c r="AF52">
        <v>0</v>
      </c>
      <c r="AG52">
        <v>0</v>
      </c>
      <c r="AH52">
        <v>14.09</v>
      </c>
      <c r="AI52">
        <v>1</v>
      </c>
      <c r="AJ52">
        <v>1</v>
      </c>
      <c r="AK52">
        <v>1</v>
      </c>
      <c r="AL52">
        <v>1</v>
      </c>
      <c r="AM52">
        <v>4</v>
      </c>
      <c r="AN52">
        <v>0</v>
      </c>
      <c r="AO52">
        <v>1</v>
      </c>
      <c r="AP52">
        <v>1</v>
      </c>
      <c r="AQ52">
        <v>0</v>
      </c>
      <c r="AR52">
        <v>0</v>
      </c>
      <c r="AS52" t="s">
        <v>3</v>
      </c>
      <c r="AT52">
        <v>29.74</v>
      </c>
      <c r="AU52" t="s">
        <v>22</v>
      </c>
      <c r="AV52">
        <v>1</v>
      </c>
      <c r="AW52">
        <v>2</v>
      </c>
      <c r="AX52">
        <v>50209921</v>
      </c>
      <c r="AY52">
        <v>1</v>
      </c>
      <c r="AZ52">
        <v>0</v>
      </c>
      <c r="BA52">
        <v>52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U52">
        <f>ROUND(AT52*Source!I53*AH52*AL52,2)</f>
        <v>8380.73</v>
      </c>
      <c r="CV52">
        <f>ROUND(Y52*Source!I53,7)</f>
        <v>773.24</v>
      </c>
      <c r="CW52">
        <v>0</v>
      </c>
      <c r="CX52">
        <f>ROUND(Y52*Source!I53,7)</f>
        <v>773.24</v>
      </c>
      <c r="CY52">
        <f t="shared" si="12"/>
        <v>14.09</v>
      </c>
      <c r="CZ52">
        <f t="shared" si="13"/>
        <v>14.09</v>
      </c>
      <c r="DA52">
        <f t="shared" si="14"/>
        <v>1</v>
      </c>
      <c r="DB52">
        <f t="shared" si="15"/>
        <v>544.75199999999995</v>
      </c>
      <c r="DC52">
        <f t="shared" si="16"/>
        <v>0</v>
      </c>
      <c r="DD52" t="s">
        <v>3</v>
      </c>
      <c r="DE52" t="s">
        <v>3</v>
      </c>
      <c r="DF52">
        <f t="shared" si="17"/>
        <v>0</v>
      </c>
      <c r="DG52">
        <f t="shared" si="18"/>
        <v>0</v>
      </c>
      <c r="DH52">
        <f t="shared" si="19"/>
        <v>0</v>
      </c>
      <c r="DI52">
        <f t="shared" si="20"/>
        <v>10894.95</v>
      </c>
      <c r="DJ52">
        <f t="shared" si="21"/>
        <v>10894.95</v>
      </c>
      <c r="DK52">
        <v>0</v>
      </c>
      <c r="DL52" t="s">
        <v>3</v>
      </c>
      <c r="DM52">
        <v>0</v>
      </c>
      <c r="DN52" t="s">
        <v>3</v>
      </c>
      <c r="DO52">
        <v>0</v>
      </c>
    </row>
    <row r="53" spans="1:119" x14ac:dyDescent="0.2">
      <c r="A53">
        <f>ROW(Source!A54)</f>
        <v>54</v>
      </c>
      <c r="B53">
        <v>50209403</v>
      </c>
      <c r="C53">
        <v>50209505</v>
      </c>
      <c r="D53">
        <v>38722561</v>
      </c>
      <c r="E53">
        <v>66</v>
      </c>
      <c r="F53">
        <v>1</v>
      </c>
      <c r="G53">
        <v>1</v>
      </c>
      <c r="H53">
        <v>1</v>
      </c>
      <c r="I53" t="s">
        <v>351</v>
      </c>
      <c r="J53" t="s">
        <v>3</v>
      </c>
      <c r="K53" t="s">
        <v>352</v>
      </c>
      <c r="L53">
        <v>1369</v>
      </c>
      <c r="N53">
        <v>1013</v>
      </c>
      <c r="O53" t="s">
        <v>348</v>
      </c>
      <c r="P53" t="s">
        <v>348</v>
      </c>
      <c r="Q53">
        <v>1</v>
      </c>
      <c r="W53">
        <v>0</v>
      </c>
      <c r="X53">
        <v>-2140504649</v>
      </c>
      <c r="Y53">
        <f t="shared" si="11"/>
        <v>58.968000000000004</v>
      </c>
      <c r="AA53">
        <v>0</v>
      </c>
      <c r="AB53">
        <v>0</v>
      </c>
      <c r="AC53">
        <v>0</v>
      </c>
      <c r="AD53">
        <v>14.09</v>
      </c>
      <c r="AE53">
        <v>0</v>
      </c>
      <c r="AF53">
        <v>0</v>
      </c>
      <c r="AG53">
        <v>0</v>
      </c>
      <c r="AH53">
        <v>14.09</v>
      </c>
      <c r="AI53">
        <v>1</v>
      </c>
      <c r="AJ53">
        <v>1</v>
      </c>
      <c r="AK53">
        <v>1</v>
      </c>
      <c r="AL53">
        <v>1</v>
      </c>
      <c r="AM53">
        <v>4</v>
      </c>
      <c r="AN53">
        <v>0</v>
      </c>
      <c r="AO53">
        <v>1</v>
      </c>
      <c r="AP53">
        <v>1</v>
      </c>
      <c r="AQ53">
        <v>0</v>
      </c>
      <c r="AR53">
        <v>0</v>
      </c>
      <c r="AS53" t="s">
        <v>3</v>
      </c>
      <c r="AT53">
        <v>45.36</v>
      </c>
      <c r="AU53" t="s">
        <v>22</v>
      </c>
      <c r="AV53">
        <v>1</v>
      </c>
      <c r="AW53">
        <v>2</v>
      </c>
      <c r="AX53">
        <v>50209922</v>
      </c>
      <c r="AY53">
        <v>1</v>
      </c>
      <c r="AZ53">
        <v>0</v>
      </c>
      <c r="BA53">
        <v>53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U53">
        <f>ROUND(AT53*Source!I54*AH53*AL53,2)</f>
        <v>1917.37</v>
      </c>
      <c r="CV53">
        <f>ROUND(Y53*Source!I54,7)</f>
        <v>176.904</v>
      </c>
      <c r="CW53">
        <v>0</v>
      </c>
      <c r="CX53">
        <f>ROUND(Y53*Source!I54,7)</f>
        <v>176.904</v>
      </c>
      <c r="CY53">
        <f t="shared" si="12"/>
        <v>14.09</v>
      </c>
      <c r="CZ53">
        <f t="shared" si="13"/>
        <v>14.09</v>
      </c>
      <c r="DA53">
        <f t="shared" si="14"/>
        <v>1</v>
      </c>
      <c r="DB53">
        <f t="shared" si="15"/>
        <v>830.85599999999999</v>
      </c>
      <c r="DC53">
        <f t="shared" si="16"/>
        <v>0</v>
      </c>
      <c r="DD53" t="s">
        <v>3</v>
      </c>
      <c r="DE53" t="s">
        <v>3</v>
      </c>
      <c r="DF53">
        <f t="shared" si="17"/>
        <v>0</v>
      </c>
      <c r="DG53">
        <f t="shared" si="18"/>
        <v>0</v>
      </c>
      <c r="DH53">
        <f t="shared" si="19"/>
        <v>0</v>
      </c>
      <c r="DI53">
        <f t="shared" si="20"/>
        <v>2492.58</v>
      </c>
      <c r="DJ53">
        <f t="shared" si="21"/>
        <v>2492.58</v>
      </c>
      <c r="DK53">
        <v>0</v>
      </c>
      <c r="DL53" t="s">
        <v>3</v>
      </c>
      <c r="DM53">
        <v>0</v>
      </c>
      <c r="DN53" t="s">
        <v>3</v>
      </c>
      <c r="DO53">
        <v>0</v>
      </c>
    </row>
    <row r="54" spans="1:119" x14ac:dyDescent="0.2">
      <c r="A54">
        <f>ROW(Source!A55)</f>
        <v>55</v>
      </c>
      <c r="B54">
        <v>50209403</v>
      </c>
      <c r="C54">
        <v>50209506</v>
      </c>
      <c r="D54">
        <v>38722536</v>
      </c>
      <c r="E54">
        <v>66</v>
      </c>
      <c r="F54">
        <v>1</v>
      </c>
      <c r="G54">
        <v>1</v>
      </c>
      <c r="H54">
        <v>1</v>
      </c>
      <c r="I54" t="s">
        <v>346</v>
      </c>
      <c r="J54" t="s">
        <v>3</v>
      </c>
      <c r="K54" t="s">
        <v>347</v>
      </c>
      <c r="L54">
        <v>1369</v>
      </c>
      <c r="N54">
        <v>1013</v>
      </c>
      <c r="O54" t="s">
        <v>348</v>
      </c>
      <c r="P54" t="s">
        <v>348</v>
      </c>
      <c r="Q54">
        <v>1</v>
      </c>
      <c r="W54">
        <v>0</v>
      </c>
      <c r="X54">
        <v>-512803540</v>
      </c>
      <c r="Y54">
        <f t="shared" si="11"/>
        <v>1.2609999999999999</v>
      </c>
      <c r="AA54">
        <v>0</v>
      </c>
      <c r="AB54">
        <v>0</v>
      </c>
      <c r="AC54">
        <v>0</v>
      </c>
      <c r="AD54">
        <v>9.6199999999999992</v>
      </c>
      <c r="AE54">
        <v>0</v>
      </c>
      <c r="AF54">
        <v>0</v>
      </c>
      <c r="AG54">
        <v>0</v>
      </c>
      <c r="AH54">
        <v>9.6199999999999992</v>
      </c>
      <c r="AI54">
        <v>1</v>
      </c>
      <c r="AJ54">
        <v>1</v>
      </c>
      <c r="AK54">
        <v>1</v>
      </c>
      <c r="AL54">
        <v>1</v>
      </c>
      <c r="AM54">
        <v>4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0.97</v>
      </c>
      <c r="AU54" t="s">
        <v>22</v>
      </c>
      <c r="AV54">
        <v>1</v>
      </c>
      <c r="AW54">
        <v>2</v>
      </c>
      <c r="AX54">
        <v>50209923</v>
      </c>
      <c r="AY54">
        <v>1</v>
      </c>
      <c r="AZ54">
        <v>0</v>
      </c>
      <c r="BA54">
        <v>54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U54">
        <f>ROUND(AT54*Source!I55*AH54*AL54,2)</f>
        <v>261.27999999999997</v>
      </c>
      <c r="CV54">
        <f>ROUND(Y54*Source!I55,7)</f>
        <v>35.308</v>
      </c>
      <c r="CW54">
        <v>0</v>
      </c>
      <c r="CX54">
        <f>ROUND(Y54*Source!I55,7)</f>
        <v>35.308</v>
      </c>
      <c r="CY54">
        <f t="shared" si="12"/>
        <v>9.6199999999999992</v>
      </c>
      <c r="CZ54">
        <f t="shared" si="13"/>
        <v>9.6199999999999992</v>
      </c>
      <c r="DA54">
        <f t="shared" si="14"/>
        <v>1</v>
      </c>
      <c r="DB54">
        <f t="shared" si="15"/>
        <v>12.129</v>
      </c>
      <c r="DC54">
        <f t="shared" si="16"/>
        <v>0</v>
      </c>
      <c r="DD54" t="s">
        <v>3</v>
      </c>
      <c r="DE54" t="s">
        <v>3</v>
      </c>
      <c r="DF54">
        <f t="shared" si="17"/>
        <v>0</v>
      </c>
      <c r="DG54">
        <f t="shared" si="18"/>
        <v>0</v>
      </c>
      <c r="DH54">
        <f t="shared" si="19"/>
        <v>0</v>
      </c>
      <c r="DI54">
        <f t="shared" si="20"/>
        <v>339.66</v>
      </c>
      <c r="DJ54">
        <f t="shared" si="21"/>
        <v>339.66</v>
      </c>
      <c r="DK54">
        <v>0</v>
      </c>
      <c r="DL54" t="s">
        <v>3</v>
      </c>
      <c r="DM54">
        <v>0</v>
      </c>
      <c r="DN54" t="s">
        <v>3</v>
      </c>
      <c r="DO54">
        <v>0</v>
      </c>
    </row>
    <row r="55" spans="1:119" x14ac:dyDescent="0.2">
      <c r="A55">
        <f>ROW(Source!A55)</f>
        <v>55</v>
      </c>
      <c r="B55">
        <v>50209403</v>
      </c>
      <c r="C55">
        <v>50209506</v>
      </c>
      <c r="D55">
        <v>38722561</v>
      </c>
      <c r="E55">
        <v>66</v>
      </c>
      <c r="F55">
        <v>1</v>
      </c>
      <c r="G55">
        <v>1</v>
      </c>
      <c r="H55">
        <v>1</v>
      </c>
      <c r="I55" t="s">
        <v>351</v>
      </c>
      <c r="J55" t="s">
        <v>3</v>
      </c>
      <c r="K55" t="s">
        <v>352</v>
      </c>
      <c r="L55">
        <v>1369</v>
      </c>
      <c r="N55">
        <v>1013</v>
      </c>
      <c r="O55" t="s">
        <v>348</v>
      </c>
      <c r="P55" t="s">
        <v>348</v>
      </c>
      <c r="Q55">
        <v>1</v>
      </c>
      <c r="W55">
        <v>0</v>
      </c>
      <c r="X55">
        <v>-2140504649</v>
      </c>
      <c r="Y55">
        <f t="shared" si="11"/>
        <v>1.8979999999999999</v>
      </c>
      <c r="AA55">
        <v>0</v>
      </c>
      <c r="AB55">
        <v>0</v>
      </c>
      <c r="AC55">
        <v>0</v>
      </c>
      <c r="AD55">
        <v>14.09</v>
      </c>
      <c r="AE55">
        <v>0</v>
      </c>
      <c r="AF55">
        <v>0</v>
      </c>
      <c r="AG55">
        <v>0</v>
      </c>
      <c r="AH55">
        <v>14.09</v>
      </c>
      <c r="AI55">
        <v>1</v>
      </c>
      <c r="AJ55">
        <v>1</v>
      </c>
      <c r="AK55">
        <v>1</v>
      </c>
      <c r="AL55">
        <v>1</v>
      </c>
      <c r="AM55">
        <v>4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1.46</v>
      </c>
      <c r="AU55" t="s">
        <v>22</v>
      </c>
      <c r="AV55">
        <v>1</v>
      </c>
      <c r="AW55">
        <v>2</v>
      </c>
      <c r="AX55">
        <v>50209924</v>
      </c>
      <c r="AY55">
        <v>1</v>
      </c>
      <c r="AZ55">
        <v>0</v>
      </c>
      <c r="BA55">
        <v>55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U55">
        <f>ROUND(AT55*Source!I55*AH55*AL55,2)</f>
        <v>576</v>
      </c>
      <c r="CV55">
        <f>ROUND(Y55*Source!I55,7)</f>
        <v>53.143999999999998</v>
      </c>
      <c r="CW55">
        <v>0</v>
      </c>
      <c r="CX55">
        <f>ROUND(Y55*Source!I55,7)</f>
        <v>53.143999999999998</v>
      </c>
      <c r="CY55">
        <f t="shared" si="12"/>
        <v>14.09</v>
      </c>
      <c r="CZ55">
        <f t="shared" si="13"/>
        <v>14.09</v>
      </c>
      <c r="DA55">
        <f t="shared" si="14"/>
        <v>1</v>
      </c>
      <c r="DB55">
        <f t="shared" si="15"/>
        <v>26.741</v>
      </c>
      <c r="DC55">
        <f t="shared" si="16"/>
        <v>0</v>
      </c>
      <c r="DD55" t="s">
        <v>3</v>
      </c>
      <c r="DE55" t="s">
        <v>3</v>
      </c>
      <c r="DF55">
        <f t="shared" si="17"/>
        <v>0</v>
      </c>
      <c r="DG55">
        <f t="shared" si="18"/>
        <v>0</v>
      </c>
      <c r="DH55">
        <f t="shared" si="19"/>
        <v>0</v>
      </c>
      <c r="DI55">
        <f t="shared" si="20"/>
        <v>748.8</v>
      </c>
      <c r="DJ55">
        <f t="shared" si="21"/>
        <v>748.8</v>
      </c>
      <c r="DK55">
        <v>0</v>
      </c>
      <c r="DL55" t="s">
        <v>3</v>
      </c>
      <c r="DM55">
        <v>0</v>
      </c>
      <c r="DN55" t="s">
        <v>3</v>
      </c>
      <c r="DO55">
        <v>0</v>
      </c>
    </row>
    <row r="56" spans="1:119" x14ac:dyDescent="0.2">
      <c r="A56">
        <f>ROW(Source!A56)</f>
        <v>56</v>
      </c>
      <c r="B56">
        <v>50209403</v>
      </c>
      <c r="C56">
        <v>50209507</v>
      </c>
      <c r="D56">
        <v>38722542</v>
      </c>
      <c r="E56">
        <v>66</v>
      </c>
      <c r="F56">
        <v>1</v>
      </c>
      <c r="G56">
        <v>1</v>
      </c>
      <c r="H56">
        <v>1</v>
      </c>
      <c r="I56" t="s">
        <v>355</v>
      </c>
      <c r="J56" t="s">
        <v>3</v>
      </c>
      <c r="K56" t="s">
        <v>356</v>
      </c>
      <c r="L56">
        <v>1369</v>
      </c>
      <c r="N56">
        <v>1013</v>
      </c>
      <c r="O56" t="s">
        <v>348</v>
      </c>
      <c r="P56" t="s">
        <v>348</v>
      </c>
      <c r="Q56">
        <v>1</v>
      </c>
      <c r="W56">
        <v>0</v>
      </c>
      <c r="X56">
        <v>286205319</v>
      </c>
      <c r="Y56">
        <f t="shared" si="11"/>
        <v>0.53300000000000003</v>
      </c>
      <c r="AA56">
        <v>0</v>
      </c>
      <c r="AB56">
        <v>0</v>
      </c>
      <c r="AC56">
        <v>0</v>
      </c>
      <c r="AD56">
        <v>12.92</v>
      </c>
      <c r="AE56">
        <v>0</v>
      </c>
      <c r="AF56">
        <v>0</v>
      </c>
      <c r="AG56">
        <v>0</v>
      </c>
      <c r="AH56">
        <v>12.92</v>
      </c>
      <c r="AI56">
        <v>1</v>
      </c>
      <c r="AJ56">
        <v>1</v>
      </c>
      <c r="AK56">
        <v>1</v>
      </c>
      <c r="AL56">
        <v>1</v>
      </c>
      <c r="AM56">
        <v>4</v>
      </c>
      <c r="AN56">
        <v>0</v>
      </c>
      <c r="AO56">
        <v>1</v>
      </c>
      <c r="AP56">
        <v>1</v>
      </c>
      <c r="AQ56">
        <v>0</v>
      </c>
      <c r="AR56">
        <v>0</v>
      </c>
      <c r="AS56" t="s">
        <v>3</v>
      </c>
      <c r="AT56">
        <v>0.41</v>
      </c>
      <c r="AU56" t="s">
        <v>22</v>
      </c>
      <c r="AV56">
        <v>1</v>
      </c>
      <c r="AW56">
        <v>2</v>
      </c>
      <c r="AX56">
        <v>50209925</v>
      </c>
      <c r="AY56">
        <v>1</v>
      </c>
      <c r="AZ56">
        <v>0</v>
      </c>
      <c r="BA56">
        <v>56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U56">
        <f>ROUND(AT56*Source!I56*AH56*AL56,2)</f>
        <v>286.05</v>
      </c>
      <c r="CV56">
        <f>ROUND(Y56*Source!I56,7)</f>
        <v>28.782</v>
      </c>
      <c r="CW56">
        <v>0</v>
      </c>
      <c r="CX56">
        <f>ROUND(Y56*Source!I56,7)</f>
        <v>28.782</v>
      </c>
      <c r="CY56">
        <f t="shared" si="12"/>
        <v>12.92</v>
      </c>
      <c r="CZ56">
        <f t="shared" si="13"/>
        <v>12.92</v>
      </c>
      <c r="DA56">
        <f t="shared" si="14"/>
        <v>1</v>
      </c>
      <c r="DB56">
        <f t="shared" si="15"/>
        <v>6.89</v>
      </c>
      <c r="DC56">
        <f t="shared" si="16"/>
        <v>0</v>
      </c>
      <c r="DD56" t="s">
        <v>3</v>
      </c>
      <c r="DE56" t="s">
        <v>3</v>
      </c>
      <c r="DF56">
        <f t="shared" si="17"/>
        <v>0</v>
      </c>
      <c r="DG56">
        <f t="shared" si="18"/>
        <v>0</v>
      </c>
      <c r="DH56">
        <f t="shared" si="19"/>
        <v>0</v>
      </c>
      <c r="DI56">
        <f t="shared" si="20"/>
        <v>371.86</v>
      </c>
      <c r="DJ56">
        <f t="shared" si="21"/>
        <v>371.86</v>
      </c>
      <c r="DK56">
        <v>0</v>
      </c>
      <c r="DL56" t="s">
        <v>3</v>
      </c>
      <c r="DM56">
        <v>0</v>
      </c>
      <c r="DN56" t="s">
        <v>3</v>
      </c>
      <c r="DO56">
        <v>0</v>
      </c>
    </row>
    <row r="57" spans="1:119" x14ac:dyDescent="0.2">
      <c r="A57">
        <f>ROW(Source!A56)</f>
        <v>56</v>
      </c>
      <c r="B57">
        <v>50209403</v>
      </c>
      <c r="C57">
        <v>50209507</v>
      </c>
      <c r="D57">
        <v>38722565</v>
      </c>
      <c r="E57">
        <v>66</v>
      </c>
      <c r="F57">
        <v>1</v>
      </c>
      <c r="G57">
        <v>1</v>
      </c>
      <c r="H57">
        <v>1</v>
      </c>
      <c r="I57" t="s">
        <v>353</v>
      </c>
      <c r="J57" t="s">
        <v>3</v>
      </c>
      <c r="K57" t="s">
        <v>354</v>
      </c>
      <c r="L57">
        <v>1369</v>
      </c>
      <c r="N57">
        <v>1013</v>
      </c>
      <c r="O57" t="s">
        <v>348</v>
      </c>
      <c r="P57" t="s">
        <v>348</v>
      </c>
      <c r="Q57">
        <v>1</v>
      </c>
      <c r="W57">
        <v>0</v>
      </c>
      <c r="X57">
        <v>126826561</v>
      </c>
      <c r="Y57">
        <f t="shared" si="11"/>
        <v>0.53300000000000003</v>
      </c>
      <c r="AA57">
        <v>0</v>
      </c>
      <c r="AB57">
        <v>0</v>
      </c>
      <c r="AC57">
        <v>0</v>
      </c>
      <c r="AD57">
        <v>12.69</v>
      </c>
      <c r="AE57">
        <v>0</v>
      </c>
      <c r="AF57">
        <v>0</v>
      </c>
      <c r="AG57">
        <v>0</v>
      </c>
      <c r="AH57">
        <v>12.69</v>
      </c>
      <c r="AI57">
        <v>1</v>
      </c>
      <c r="AJ57">
        <v>1</v>
      </c>
      <c r="AK57">
        <v>1</v>
      </c>
      <c r="AL57">
        <v>1</v>
      </c>
      <c r="AM57">
        <v>4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0.41</v>
      </c>
      <c r="AU57" t="s">
        <v>22</v>
      </c>
      <c r="AV57">
        <v>1</v>
      </c>
      <c r="AW57">
        <v>2</v>
      </c>
      <c r="AX57">
        <v>50209926</v>
      </c>
      <c r="AY57">
        <v>1</v>
      </c>
      <c r="AZ57">
        <v>0</v>
      </c>
      <c r="BA57">
        <v>57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U57">
        <f>ROUND(AT57*Source!I56*AH57*AL57,2)</f>
        <v>280.95999999999998</v>
      </c>
      <c r="CV57">
        <f>ROUND(Y57*Source!I56,7)</f>
        <v>28.782</v>
      </c>
      <c r="CW57">
        <v>0</v>
      </c>
      <c r="CX57">
        <f>ROUND(Y57*Source!I56,7)</f>
        <v>28.782</v>
      </c>
      <c r="CY57">
        <f t="shared" si="12"/>
        <v>12.69</v>
      </c>
      <c r="CZ57">
        <f t="shared" si="13"/>
        <v>12.69</v>
      </c>
      <c r="DA57">
        <f t="shared" si="14"/>
        <v>1</v>
      </c>
      <c r="DB57">
        <f t="shared" si="15"/>
        <v>6.76</v>
      </c>
      <c r="DC57">
        <f t="shared" si="16"/>
        <v>0</v>
      </c>
      <c r="DD57" t="s">
        <v>3</v>
      </c>
      <c r="DE57" t="s">
        <v>3</v>
      </c>
      <c r="DF57">
        <f t="shared" si="17"/>
        <v>0</v>
      </c>
      <c r="DG57">
        <f t="shared" si="18"/>
        <v>0</v>
      </c>
      <c r="DH57">
        <f t="shared" si="19"/>
        <v>0</v>
      </c>
      <c r="DI57">
        <f t="shared" si="20"/>
        <v>365.24</v>
      </c>
      <c r="DJ57">
        <f t="shared" si="21"/>
        <v>365.24</v>
      </c>
      <c r="DK57">
        <v>0</v>
      </c>
      <c r="DL57" t="s">
        <v>3</v>
      </c>
      <c r="DM57">
        <v>0</v>
      </c>
      <c r="DN57" t="s">
        <v>3</v>
      </c>
      <c r="DO57">
        <v>0</v>
      </c>
    </row>
    <row r="58" spans="1:119" x14ac:dyDescent="0.2">
      <c r="A58">
        <f>ROW(Source!A57)</f>
        <v>57</v>
      </c>
      <c r="B58">
        <v>50209403</v>
      </c>
      <c r="C58">
        <v>50209508</v>
      </c>
      <c r="D58">
        <v>38722550</v>
      </c>
      <c r="E58">
        <v>66</v>
      </c>
      <c r="F58">
        <v>1</v>
      </c>
      <c r="G58">
        <v>1</v>
      </c>
      <c r="H58">
        <v>1</v>
      </c>
      <c r="I58" t="s">
        <v>349</v>
      </c>
      <c r="J58" t="s">
        <v>3</v>
      </c>
      <c r="K58" t="s">
        <v>350</v>
      </c>
      <c r="L58">
        <v>1369</v>
      </c>
      <c r="N58">
        <v>1013</v>
      </c>
      <c r="O58" t="s">
        <v>348</v>
      </c>
      <c r="P58" t="s">
        <v>348</v>
      </c>
      <c r="Q58">
        <v>1</v>
      </c>
      <c r="W58">
        <v>0</v>
      </c>
      <c r="X58">
        <v>-1275334932</v>
      </c>
      <c r="Y58">
        <f t="shared" si="11"/>
        <v>5.33</v>
      </c>
      <c r="AA58">
        <v>0</v>
      </c>
      <c r="AB58">
        <v>0</v>
      </c>
      <c r="AC58">
        <v>0</v>
      </c>
      <c r="AD58">
        <v>9.17</v>
      </c>
      <c r="AE58">
        <v>0</v>
      </c>
      <c r="AF58">
        <v>0</v>
      </c>
      <c r="AG58">
        <v>0</v>
      </c>
      <c r="AH58">
        <v>9.17</v>
      </c>
      <c r="AI58">
        <v>1</v>
      </c>
      <c r="AJ58">
        <v>1</v>
      </c>
      <c r="AK58">
        <v>1</v>
      </c>
      <c r="AL58">
        <v>1</v>
      </c>
      <c r="AM58">
        <v>4</v>
      </c>
      <c r="AN58">
        <v>0</v>
      </c>
      <c r="AO58">
        <v>1</v>
      </c>
      <c r="AP58">
        <v>1</v>
      </c>
      <c r="AQ58">
        <v>0</v>
      </c>
      <c r="AR58">
        <v>0</v>
      </c>
      <c r="AS58" t="s">
        <v>3</v>
      </c>
      <c r="AT58">
        <v>4.0999999999999996</v>
      </c>
      <c r="AU58" t="s">
        <v>22</v>
      </c>
      <c r="AV58">
        <v>1</v>
      </c>
      <c r="AW58">
        <v>2</v>
      </c>
      <c r="AX58">
        <v>50209927</v>
      </c>
      <c r="AY58">
        <v>1</v>
      </c>
      <c r="AZ58">
        <v>0</v>
      </c>
      <c r="BA58">
        <v>58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U58">
        <f>ROUND(AT58*Source!I57*AH58*AL58,2)</f>
        <v>639.15</v>
      </c>
      <c r="CV58">
        <f>ROUND(Y58*Source!I57,7)</f>
        <v>90.61</v>
      </c>
      <c r="CW58">
        <v>0</v>
      </c>
      <c r="CX58">
        <f>ROUND(Y58*Source!I57,7)</f>
        <v>90.61</v>
      </c>
      <c r="CY58">
        <f t="shared" si="12"/>
        <v>9.17</v>
      </c>
      <c r="CZ58">
        <f t="shared" si="13"/>
        <v>9.17</v>
      </c>
      <c r="DA58">
        <f t="shared" si="14"/>
        <v>1</v>
      </c>
      <c r="DB58">
        <f t="shared" si="15"/>
        <v>48.88</v>
      </c>
      <c r="DC58">
        <f t="shared" si="16"/>
        <v>0</v>
      </c>
      <c r="DD58" t="s">
        <v>3</v>
      </c>
      <c r="DE58" t="s">
        <v>3</v>
      </c>
      <c r="DF58">
        <f t="shared" si="17"/>
        <v>0</v>
      </c>
      <c r="DG58">
        <f t="shared" si="18"/>
        <v>0</v>
      </c>
      <c r="DH58">
        <f t="shared" si="19"/>
        <v>0</v>
      </c>
      <c r="DI58">
        <f t="shared" si="20"/>
        <v>830.89</v>
      </c>
      <c r="DJ58">
        <f t="shared" si="21"/>
        <v>830.89</v>
      </c>
      <c r="DK58">
        <v>0</v>
      </c>
      <c r="DL58" t="s">
        <v>3</v>
      </c>
      <c r="DM58">
        <v>0</v>
      </c>
      <c r="DN58" t="s">
        <v>3</v>
      </c>
      <c r="DO58">
        <v>0</v>
      </c>
    </row>
    <row r="59" spans="1:119" x14ac:dyDescent="0.2">
      <c r="A59">
        <f>ROW(Source!A57)</f>
        <v>57</v>
      </c>
      <c r="B59">
        <v>50209403</v>
      </c>
      <c r="C59">
        <v>50209508</v>
      </c>
      <c r="D59">
        <v>38722561</v>
      </c>
      <c r="E59">
        <v>66</v>
      </c>
      <c r="F59">
        <v>1</v>
      </c>
      <c r="G59">
        <v>1</v>
      </c>
      <c r="H59">
        <v>1</v>
      </c>
      <c r="I59" t="s">
        <v>351</v>
      </c>
      <c r="J59" t="s">
        <v>3</v>
      </c>
      <c r="K59" t="s">
        <v>352</v>
      </c>
      <c r="L59">
        <v>1369</v>
      </c>
      <c r="N59">
        <v>1013</v>
      </c>
      <c r="O59" t="s">
        <v>348</v>
      </c>
      <c r="P59" t="s">
        <v>348</v>
      </c>
      <c r="Q59">
        <v>1</v>
      </c>
      <c r="W59">
        <v>0</v>
      </c>
      <c r="X59">
        <v>-2140504649</v>
      </c>
      <c r="Y59">
        <f t="shared" si="11"/>
        <v>12.454000000000001</v>
      </c>
      <c r="AA59">
        <v>0</v>
      </c>
      <c r="AB59">
        <v>0</v>
      </c>
      <c r="AC59">
        <v>0</v>
      </c>
      <c r="AD59">
        <v>14.09</v>
      </c>
      <c r="AE59">
        <v>0</v>
      </c>
      <c r="AF59">
        <v>0</v>
      </c>
      <c r="AG59">
        <v>0</v>
      </c>
      <c r="AH59">
        <v>14.09</v>
      </c>
      <c r="AI59">
        <v>1</v>
      </c>
      <c r="AJ59">
        <v>1</v>
      </c>
      <c r="AK59">
        <v>1</v>
      </c>
      <c r="AL59">
        <v>1</v>
      </c>
      <c r="AM59">
        <v>4</v>
      </c>
      <c r="AN59">
        <v>0</v>
      </c>
      <c r="AO59">
        <v>1</v>
      </c>
      <c r="AP59">
        <v>1</v>
      </c>
      <c r="AQ59">
        <v>0</v>
      </c>
      <c r="AR59">
        <v>0</v>
      </c>
      <c r="AS59" t="s">
        <v>3</v>
      </c>
      <c r="AT59">
        <v>9.58</v>
      </c>
      <c r="AU59" t="s">
        <v>22</v>
      </c>
      <c r="AV59">
        <v>1</v>
      </c>
      <c r="AW59">
        <v>2</v>
      </c>
      <c r="AX59">
        <v>50209928</v>
      </c>
      <c r="AY59">
        <v>1</v>
      </c>
      <c r="AZ59">
        <v>0</v>
      </c>
      <c r="BA59">
        <v>59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U59">
        <f>ROUND(AT59*Source!I57*AH59*AL59,2)</f>
        <v>2294.6999999999998</v>
      </c>
      <c r="CV59">
        <f>ROUND(Y59*Source!I57,7)</f>
        <v>211.71799999999999</v>
      </c>
      <c r="CW59">
        <v>0</v>
      </c>
      <c r="CX59">
        <f>ROUND(Y59*Source!I57,7)</f>
        <v>211.71799999999999</v>
      </c>
      <c r="CY59">
        <f t="shared" si="12"/>
        <v>14.09</v>
      </c>
      <c r="CZ59">
        <f t="shared" si="13"/>
        <v>14.09</v>
      </c>
      <c r="DA59">
        <f t="shared" si="14"/>
        <v>1</v>
      </c>
      <c r="DB59">
        <f t="shared" si="15"/>
        <v>175.47399999999999</v>
      </c>
      <c r="DC59">
        <f t="shared" si="16"/>
        <v>0</v>
      </c>
      <c r="DD59" t="s">
        <v>3</v>
      </c>
      <c r="DE59" t="s">
        <v>3</v>
      </c>
      <c r="DF59">
        <f t="shared" si="17"/>
        <v>0</v>
      </c>
      <c r="DG59">
        <f t="shared" si="18"/>
        <v>0</v>
      </c>
      <c r="DH59">
        <f t="shared" si="19"/>
        <v>0</v>
      </c>
      <c r="DI59">
        <f t="shared" si="20"/>
        <v>2983.11</v>
      </c>
      <c r="DJ59">
        <f t="shared" si="21"/>
        <v>2983.11</v>
      </c>
      <c r="DK59">
        <v>0</v>
      </c>
      <c r="DL59" t="s">
        <v>3</v>
      </c>
      <c r="DM59">
        <v>0</v>
      </c>
      <c r="DN59" t="s">
        <v>3</v>
      </c>
      <c r="DO59">
        <v>0</v>
      </c>
    </row>
    <row r="60" spans="1:119" x14ac:dyDescent="0.2">
      <c r="A60">
        <f>ROW(Source!A58)</f>
        <v>58</v>
      </c>
      <c r="B60">
        <v>50209403</v>
      </c>
      <c r="C60">
        <v>50209509</v>
      </c>
      <c r="D60">
        <v>38722536</v>
      </c>
      <c r="E60">
        <v>66</v>
      </c>
      <c r="F60">
        <v>1</v>
      </c>
      <c r="G60">
        <v>1</v>
      </c>
      <c r="H60">
        <v>1</v>
      </c>
      <c r="I60" t="s">
        <v>346</v>
      </c>
      <c r="J60" t="s">
        <v>3</v>
      </c>
      <c r="K60" t="s">
        <v>347</v>
      </c>
      <c r="L60">
        <v>1369</v>
      </c>
      <c r="N60">
        <v>1013</v>
      </c>
      <c r="O60" t="s">
        <v>348</v>
      </c>
      <c r="P60" t="s">
        <v>348</v>
      </c>
      <c r="Q60">
        <v>1</v>
      </c>
      <c r="W60">
        <v>0</v>
      </c>
      <c r="X60">
        <v>-512803540</v>
      </c>
      <c r="Y60">
        <f t="shared" si="11"/>
        <v>2.5219999999999998</v>
      </c>
      <c r="AA60">
        <v>0</v>
      </c>
      <c r="AB60">
        <v>0</v>
      </c>
      <c r="AC60">
        <v>0</v>
      </c>
      <c r="AD60">
        <v>9.6199999999999992</v>
      </c>
      <c r="AE60">
        <v>0</v>
      </c>
      <c r="AF60">
        <v>0</v>
      </c>
      <c r="AG60">
        <v>0</v>
      </c>
      <c r="AH60">
        <v>9.6199999999999992</v>
      </c>
      <c r="AI60">
        <v>1</v>
      </c>
      <c r="AJ60">
        <v>1</v>
      </c>
      <c r="AK60">
        <v>1</v>
      </c>
      <c r="AL60">
        <v>1</v>
      </c>
      <c r="AM60">
        <v>4</v>
      </c>
      <c r="AN60">
        <v>0</v>
      </c>
      <c r="AO60">
        <v>1</v>
      </c>
      <c r="AP60">
        <v>1</v>
      </c>
      <c r="AQ60">
        <v>0</v>
      </c>
      <c r="AR60">
        <v>0</v>
      </c>
      <c r="AS60" t="s">
        <v>3</v>
      </c>
      <c r="AT60">
        <v>1.94</v>
      </c>
      <c r="AU60" t="s">
        <v>22</v>
      </c>
      <c r="AV60">
        <v>1</v>
      </c>
      <c r="AW60">
        <v>2</v>
      </c>
      <c r="AX60">
        <v>50209929</v>
      </c>
      <c r="AY60">
        <v>1</v>
      </c>
      <c r="AZ60">
        <v>0</v>
      </c>
      <c r="BA60">
        <v>60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U60">
        <f>ROUND(AT60*Source!I58*AH60*AL60,2)</f>
        <v>447.91</v>
      </c>
      <c r="CV60">
        <f>ROUND(Y60*Source!I58,7)</f>
        <v>60.527999999999999</v>
      </c>
      <c r="CW60">
        <v>0</v>
      </c>
      <c r="CX60">
        <f>ROUND(Y60*Source!I58,7)</f>
        <v>60.527999999999999</v>
      </c>
      <c r="CY60">
        <f t="shared" si="12"/>
        <v>9.6199999999999992</v>
      </c>
      <c r="CZ60">
        <f t="shared" si="13"/>
        <v>9.6199999999999992</v>
      </c>
      <c r="DA60">
        <f t="shared" si="14"/>
        <v>1</v>
      </c>
      <c r="DB60">
        <f t="shared" si="15"/>
        <v>24.257999999999999</v>
      </c>
      <c r="DC60">
        <f t="shared" si="16"/>
        <v>0</v>
      </c>
      <c r="DD60" t="s">
        <v>3</v>
      </c>
      <c r="DE60" t="s">
        <v>3</v>
      </c>
      <c r="DF60">
        <f t="shared" si="17"/>
        <v>0</v>
      </c>
      <c r="DG60">
        <f t="shared" si="18"/>
        <v>0</v>
      </c>
      <c r="DH60">
        <f t="shared" si="19"/>
        <v>0</v>
      </c>
      <c r="DI60">
        <f t="shared" si="20"/>
        <v>582.28</v>
      </c>
      <c r="DJ60">
        <f t="shared" si="21"/>
        <v>582.28</v>
      </c>
      <c r="DK60">
        <v>0</v>
      </c>
      <c r="DL60" t="s">
        <v>3</v>
      </c>
      <c r="DM60">
        <v>0</v>
      </c>
      <c r="DN60" t="s">
        <v>3</v>
      </c>
      <c r="DO60">
        <v>0</v>
      </c>
    </row>
    <row r="61" spans="1:119" x14ac:dyDescent="0.2">
      <c r="A61">
        <f>ROW(Source!A58)</f>
        <v>58</v>
      </c>
      <c r="B61">
        <v>50209403</v>
      </c>
      <c r="C61">
        <v>50209509</v>
      </c>
      <c r="D61">
        <v>38722565</v>
      </c>
      <c r="E61">
        <v>66</v>
      </c>
      <c r="F61">
        <v>1</v>
      </c>
      <c r="G61">
        <v>1</v>
      </c>
      <c r="H61">
        <v>1</v>
      </c>
      <c r="I61" t="s">
        <v>353</v>
      </c>
      <c r="J61" t="s">
        <v>3</v>
      </c>
      <c r="K61" t="s">
        <v>354</v>
      </c>
      <c r="L61">
        <v>1369</v>
      </c>
      <c r="N61">
        <v>1013</v>
      </c>
      <c r="O61" t="s">
        <v>348</v>
      </c>
      <c r="P61" t="s">
        <v>348</v>
      </c>
      <c r="Q61">
        <v>1</v>
      </c>
      <c r="W61">
        <v>0</v>
      </c>
      <c r="X61">
        <v>126826561</v>
      </c>
      <c r="Y61">
        <f t="shared" si="11"/>
        <v>3.7959999999999998</v>
      </c>
      <c r="AA61">
        <v>0</v>
      </c>
      <c r="AB61">
        <v>0</v>
      </c>
      <c r="AC61">
        <v>0</v>
      </c>
      <c r="AD61">
        <v>12.69</v>
      </c>
      <c r="AE61">
        <v>0</v>
      </c>
      <c r="AF61">
        <v>0</v>
      </c>
      <c r="AG61">
        <v>0</v>
      </c>
      <c r="AH61">
        <v>12.69</v>
      </c>
      <c r="AI61">
        <v>1</v>
      </c>
      <c r="AJ61">
        <v>1</v>
      </c>
      <c r="AK61">
        <v>1</v>
      </c>
      <c r="AL61">
        <v>1</v>
      </c>
      <c r="AM61">
        <v>4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2.92</v>
      </c>
      <c r="AU61" t="s">
        <v>22</v>
      </c>
      <c r="AV61">
        <v>1</v>
      </c>
      <c r="AW61">
        <v>2</v>
      </c>
      <c r="AX61">
        <v>50209930</v>
      </c>
      <c r="AY61">
        <v>1</v>
      </c>
      <c r="AZ61">
        <v>0</v>
      </c>
      <c r="BA61">
        <v>61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U61">
        <f>ROUND(AT61*Source!I58*AH61*AL61,2)</f>
        <v>889.32</v>
      </c>
      <c r="CV61">
        <f>ROUND(Y61*Source!I58,7)</f>
        <v>91.103999999999999</v>
      </c>
      <c r="CW61">
        <v>0</v>
      </c>
      <c r="CX61">
        <f>ROUND(Y61*Source!I58,7)</f>
        <v>91.103999999999999</v>
      </c>
      <c r="CY61">
        <f t="shared" si="12"/>
        <v>12.69</v>
      </c>
      <c r="CZ61">
        <f t="shared" si="13"/>
        <v>12.69</v>
      </c>
      <c r="DA61">
        <f t="shared" si="14"/>
        <v>1</v>
      </c>
      <c r="DB61">
        <f t="shared" si="15"/>
        <v>48.164999999999999</v>
      </c>
      <c r="DC61">
        <f t="shared" si="16"/>
        <v>0</v>
      </c>
      <c r="DD61" t="s">
        <v>3</v>
      </c>
      <c r="DE61" t="s">
        <v>3</v>
      </c>
      <c r="DF61">
        <f t="shared" si="17"/>
        <v>0</v>
      </c>
      <c r="DG61">
        <f t="shared" si="18"/>
        <v>0</v>
      </c>
      <c r="DH61">
        <f t="shared" si="19"/>
        <v>0</v>
      </c>
      <c r="DI61">
        <f t="shared" si="20"/>
        <v>1156.1099999999999</v>
      </c>
      <c r="DJ61">
        <f t="shared" si="21"/>
        <v>1156.1099999999999</v>
      </c>
      <c r="DK61">
        <v>0</v>
      </c>
      <c r="DL61" t="s">
        <v>3</v>
      </c>
      <c r="DM61">
        <v>0</v>
      </c>
      <c r="DN61" t="s">
        <v>3</v>
      </c>
      <c r="DO61">
        <v>0</v>
      </c>
    </row>
    <row r="62" spans="1:119" x14ac:dyDescent="0.2">
      <c r="A62">
        <f>ROW(Source!A59)</f>
        <v>59</v>
      </c>
      <c r="B62">
        <v>50209403</v>
      </c>
      <c r="C62">
        <v>50209510</v>
      </c>
      <c r="D62">
        <v>38722542</v>
      </c>
      <c r="E62">
        <v>66</v>
      </c>
      <c r="F62">
        <v>1</v>
      </c>
      <c r="G62">
        <v>1</v>
      </c>
      <c r="H62">
        <v>1</v>
      </c>
      <c r="I62" t="s">
        <v>355</v>
      </c>
      <c r="J62" t="s">
        <v>3</v>
      </c>
      <c r="K62" t="s">
        <v>356</v>
      </c>
      <c r="L62">
        <v>1369</v>
      </c>
      <c r="N62">
        <v>1013</v>
      </c>
      <c r="O62" t="s">
        <v>348</v>
      </c>
      <c r="P62" t="s">
        <v>348</v>
      </c>
      <c r="Q62">
        <v>1</v>
      </c>
      <c r="W62">
        <v>0</v>
      </c>
      <c r="X62">
        <v>286205319</v>
      </c>
      <c r="Y62">
        <f t="shared" si="11"/>
        <v>1.0530000000000002</v>
      </c>
      <c r="AA62">
        <v>0</v>
      </c>
      <c r="AB62">
        <v>0</v>
      </c>
      <c r="AC62">
        <v>0</v>
      </c>
      <c r="AD62">
        <v>12.92</v>
      </c>
      <c r="AE62">
        <v>0</v>
      </c>
      <c r="AF62">
        <v>0</v>
      </c>
      <c r="AG62">
        <v>0</v>
      </c>
      <c r="AH62">
        <v>12.92</v>
      </c>
      <c r="AI62">
        <v>1</v>
      </c>
      <c r="AJ62">
        <v>1</v>
      </c>
      <c r="AK62">
        <v>1</v>
      </c>
      <c r="AL62">
        <v>1</v>
      </c>
      <c r="AM62">
        <v>4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0.81</v>
      </c>
      <c r="AU62" t="s">
        <v>22</v>
      </c>
      <c r="AV62">
        <v>1</v>
      </c>
      <c r="AW62">
        <v>2</v>
      </c>
      <c r="AX62">
        <v>50209931</v>
      </c>
      <c r="AY62">
        <v>1</v>
      </c>
      <c r="AZ62">
        <v>0</v>
      </c>
      <c r="BA62">
        <v>62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U62">
        <f>ROUND(AT62*Source!I59*AH62*AL62,2)</f>
        <v>251.16</v>
      </c>
      <c r="CV62">
        <f>ROUND(Y62*Source!I59,7)</f>
        <v>25.271999999999998</v>
      </c>
      <c r="CW62">
        <v>0</v>
      </c>
      <c r="CX62">
        <f>ROUND(Y62*Source!I59,7)</f>
        <v>25.271999999999998</v>
      </c>
      <c r="CY62">
        <f t="shared" si="12"/>
        <v>12.92</v>
      </c>
      <c r="CZ62">
        <f t="shared" si="13"/>
        <v>12.92</v>
      </c>
      <c r="DA62">
        <f t="shared" si="14"/>
        <v>1</v>
      </c>
      <c r="DB62">
        <f t="shared" si="15"/>
        <v>13.611000000000001</v>
      </c>
      <c r="DC62">
        <f t="shared" si="16"/>
        <v>0</v>
      </c>
      <c r="DD62" t="s">
        <v>3</v>
      </c>
      <c r="DE62" t="s">
        <v>3</v>
      </c>
      <c r="DF62">
        <f t="shared" si="17"/>
        <v>0</v>
      </c>
      <c r="DG62">
        <f t="shared" si="18"/>
        <v>0</v>
      </c>
      <c r="DH62">
        <f t="shared" si="19"/>
        <v>0</v>
      </c>
      <c r="DI62">
        <f t="shared" si="20"/>
        <v>326.51</v>
      </c>
      <c r="DJ62">
        <f t="shared" si="21"/>
        <v>326.51</v>
      </c>
      <c r="DK62">
        <v>0</v>
      </c>
      <c r="DL62" t="s">
        <v>3</v>
      </c>
      <c r="DM62">
        <v>0</v>
      </c>
      <c r="DN62" t="s">
        <v>3</v>
      </c>
      <c r="DO62">
        <v>0</v>
      </c>
    </row>
    <row r="63" spans="1:119" x14ac:dyDescent="0.2">
      <c r="A63">
        <f>ROW(Source!A59)</f>
        <v>59</v>
      </c>
      <c r="B63">
        <v>50209403</v>
      </c>
      <c r="C63">
        <v>50209510</v>
      </c>
      <c r="D63">
        <v>38722565</v>
      </c>
      <c r="E63">
        <v>66</v>
      </c>
      <c r="F63">
        <v>1</v>
      </c>
      <c r="G63">
        <v>1</v>
      </c>
      <c r="H63">
        <v>1</v>
      </c>
      <c r="I63" t="s">
        <v>353</v>
      </c>
      <c r="J63" t="s">
        <v>3</v>
      </c>
      <c r="K63" t="s">
        <v>354</v>
      </c>
      <c r="L63">
        <v>1369</v>
      </c>
      <c r="N63">
        <v>1013</v>
      </c>
      <c r="O63" t="s">
        <v>348</v>
      </c>
      <c r="P63" t="s">
        <v>348</v>
      </c>
      <c r="Q63">
        <v>1</v>
      </c>
      <c r="W63">
        <v>0</v>
      </c>
      <c r="X63">
        <v>126826561</v>
      </c>
      <c r="Y63">
        <f t="shared" si="11"/>
        <v>1.0530000000000002</v>
      </c>
      <c r="AA63">
        <v>0</v>
      </c>
      <c r="AB63">
        <v>0</v>
      </c>
      <c r="AC63">
        <v>0</v>
      </c>
      <c r="AD63">
        <v>12.69</v>
      </c>
      <c r="AE63">
        <v>0</v>
      </c>
      <c r="AF63">
        <v>0</v>
      </c>
      <c r="AG63">
        <v>0</v>
      </c>
      <c r="AH63">
        <v>12.69</v>
      </c>
      <c r="AI63">
        <v>1</v>
      </c>
      <c r="AJ63">
        <v>1</v>
      </c>
      <c r="AK63">
        <v>1</v>
      </c>
      <c r="AL63">
        <v>1</v>
      </c>
      <c r="AM63">
        <v>4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0.81</v>
      </c>
      <c r="AU63" t="s">
        <v>22</v>
      </c>
      <c r="AV63">
        <v>1</v>
      </c>
      <c r="AW63">
        <v>2</v>
      </c>
      <c r="AX63">
        <v>50209932</v>
      </c>
      <c r="AY63">
        <v>1</v>
      </c>
      <c r="AZ63">
        <v>0</v>
      </c>
      <c r="BA63">
        <v>63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U63">
        <f>ROUND(AT63*Source!I59*AH63*AL63,2)</f>
        <v>246.69</v>
      </c>
      <c r="CV63">
        <f>ROUND(Y63*Source!I59,7)</f>
        <v>25.271999999999998</v>
      </c>
      <c r="CW63">
        <v>0</v>
      </c>
      <c r="CX63">
        <f>ROUND(Y63*Source!I59,7)</f>
        <v>25.271999999999998</v>
      </c>
      <c r="CY63">
        <f t="shared" si="12"/>
        <v>12.69</v>
      </c>
      <c r="CZ63">
        <f t="shared" si="13"/>
        <v>12.69</v>
      </c>
      <c r="DA63">
        <f t="shared" si="14"/>
        <v>1</v>
      </c>
      <c r="DB63">
        <f t="shared" si="15"/>
        <v>13.364000000000001</v>
      </c>
      <c r="DC63">
        <f t="shared" si="16"/>
        <v>0</v>
      </c>
      <c r="DD63" t="s">
        <v>3</v>
      </c>
      <c r="DE63" t="s">
        <v>3</v>
      </c>
      <c r="DF63">
        <f t="shared" si="17"/>
        <v>0</v>
      </c>
      <c r="DG63">
        <f t="shared" si="18"/>
        <v>0</v>
      </c>
      <c r="DH63">
        <f t="shared" si="19"/>
        <v>0</v>
      </c>
      <c r="DI63">
        <f t="shared" si="20"/>
        <v>320.7</v>
      </c>
      <c r="DJ63">
        <f t="shared" si="21"/>
        <v>320.7</v>
      </c>
      <c r="DK63">
        <v>0</v>
      </c>
      <c r="DL63" t="s">
        <v>3</v>
      </c>
      <c r="DM63">
        <v>0</v>
      </c>
      <c r="DN63" t="s">
        <v>3</v>
      </c>
      <c r="DO63">
        <v>0</v>
      </c>
    </row>
    <row r="64" spans="1:119" x14ac:dyDescent="0.2">
      <c r="A64">
        <f>ROW(Source!A60)</f>
        <v>60</v>
      </c>
      <c r="B64">
        <v>50209403</v>
      </c>
      <c r="C64">
        <v>50209511</v>
      </c>
      <c r="D64">
        <v>38722542</v>
      </c>
      <c r="E64">
        <v>66</v>
      </c>
      <c r="F64">
        <v>1</v>
      </c>
      <c r="G64">
        <v>1</v>
      </c>
      <c r="H64">
        <v>1</v>
      </c>
      <c r="I64" t="s">
        <v>355</v>
      </c>
      <c r="J64" t="s">
        <v>3</v>
      </c>
      <c r="K64" t="s">
        <v>356</v>
      </c>
      <c r="L64">
        <v>1369</v>
      </c>
      <c r="N64">
        <v>1013</v>
      </c>
      <c r="O64" t="s">
        <v>348</v>
      </c>
      <c r="P64" t="s">
        <v>348</v>
      </c>
      <c r="Q64">
        <v>1</v>
      </c>
      <c r="W64">
        <v>0</v>
      </c>
      <c r="X64">
        <v>286205319</v>
      </c>
      <c r="Y64">
        <f t="shared" si="11"/>
        <v>0.65</v>
      </c>
      <c r="AA64">
        <v>0</v>
      </c>
      <c r="AB64">
        <v>0</v>
      </c>
      <c r="AC64">
        <v>0</v>
      </c>
      <c r="AD64">
        <v>12.92</v>
      </c>
      <c r="AE64">
        <v>0</v>
      </c>
      <c r="AF64">
        <v>0</v>
      </c>
      <c r="AG64">
        <v>0</v>
      </c>
      <c r="AH64">
        <v>12.92</v>
      </c>
      <c r="AI64">
        <v>1</v>
      </c>
      <c r="AJ64">
        <v>1</v>
      </c>
      <c r="AK64">
        <v>1</v>
      </c>
      <c r="AL64">
        <v>1</v>
      </c>
      <c r="AM64">
        <v>4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0.5</v>
      </c>
      <c r="AU64" t="s">
        <v>22</v>
      </c>
      <c r="AV64">
        <v>1</v>
      </c>
      <c r="AW64">
        <v>2</v>
      </c>
      <c r="AX64">
        <v>50209933</v>
      </c>
      <c r="AY64">
        <v>1</v>
      </c>
      <c r="AZ64">
        <v>0</v>
      </c>
      <c r="BA64">
        <v>64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U64">
        <f>ROUND(AT64*Source!I60*AH64*AL64,2)</f>
        <v>45.22</v>
      </c>
      <c r="CV64">
        <f>ROUND(Y64*Source!I60,7)</f>
        <v>4.55</v>
      </c>
      <c r="CW64">
        <v>0</v>
      </c>
      <c r="CX64">
        <f>ROUND(Y64*Source!I60,7)</f>
        <v>4.55</v>
      </c>
      <c r="CY64">
        <f t="shared" si="12"/>
        <v>12.92</v>
      </c>
      <c r="CZ64">
        <f t="shared" si="13"/>
        <v>12.92</v>
      </c>
      <c r="DA64">
        <f t="shared" si="14"/>
        <v>1</v>
      </c>
      <c r="DB64">
        <f t="shared" si="15"/>
        <v>8.3979999999999997</v>
      </c>
      <c r="DC64">
        <f t="shared" si="16"/>
        <v>0</v>
      </c>
      <c r="DD64" t="s">
        <v>3</v>
      </c>
      <c r="DE64" t="s">
        <v>3</v>
      </c>
      <c r="DF64">
        <f t="shared" si="17"/>
        <v>0</v>
      </c>
      <c r="DG64">
        <f t="shared" si="18"/>
        <v>0</v>
      </c>
      <c r="DH64">
        <f t="shared" si="19"/>
        <v>0</v>
      </c>
      <c r="DI64">
        <f t="shared" si="20"/>
        <v>58.79</v>
      </c>
      <c r="DJ64">
        <f t="shared" si="21"/>
        <v>58.79</v>
      </c>
      <c r="DK64">
        <v>0</v>
      </c>
      <c r="DL64" t="s">
        <v>3</v>
      </c>
      <c r="DM64">
        <v>0</v>
      </c>
      <c r="DN64" t="s">
        <v>3</v>
      </c>
      <c r="DO64">
        <v>0</v>
      </c>
    </row>
    <row r="65" spans="1:119" x14ac:dyDescent="0.2">
      <c r="A65">
        <f>ROW(Source!A60)</f>
        <v>60</v>
      </c>
      <c r="B65">
        <v>50209403</v>
      </c>
      <c r="C65">
        <v>50209511</v>
      </c>
      <c r="D65">
        <v>38722565</v>
      </c>
      <c r="E65">
        <v>66</v>
      </c>
      <c r="F65">
        <v>1</v>
      </c>
      <c r="G65">
        <v>1</v>
      </c>
      <c r="H65">
        <v>1</v>
      </c>
      <c r="I65" t="s">
        <v>353</v>
      </c>
      <c r="J65" t="s">
        <v>3</v>
      </c>
      <c r="K65" t="s">
        <v>354</v>
      </c>
      <c r="L65">
        <v>1369</v>
      </c>
      <c r="N65">
        <v>1013</v>
      </c>
      <c r="O65" t="s">
        <v>348</v>
      </c>
      <c r="P65" t="s">
        <v>348</v>
      </c>
      <c r="Q65">
        <v>1</v>
      </c>
      <c r="W65">
        <v>0</v>
      </c>
      <c r="X65">
        <v>126826561</v>
      </c>
      <c r="Y65">
        <f t="shared" ref="Y65:Y96" si="22">(AT65*ROUND(1.3,7))</f>
        <v>0.65</v>
      </c>
      <c r="AA65">
        <v>0</v>
      </c>
      <c r="AB65">
        <v>0</v>
      </c>
      <c r="AC65">
        <v>0</v>
      </c>
      <c r="AD65">
        <v>12.69</v>
      </c>
      <c r="AE65">
        <v>0</v>
      </c>
      <c r="AF65">
        <v>0</v>
      </c>
      <c r="AG65">
        <v>0</v>
      </c>
      <c r="AH65">
        <v>12.69</v>
      </c>
      <c r="AI65">
        <v>1</v>
      </c>
      <c r="AJ65">
        <v>1</v>
      </c>
      <c r="AK65">
        <v>1</v>
      </c>
      <c r="AL65">
        <v>1</v>
      </c>
      <c r="AM65">
        <v>4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0.5</v>
      </c>
      <c r="AU65" t="s">
        <v>22</v>
      </c>
      <c r="AV65">
        <v>1</v>
      </c>
      <c r="AW65">
        <v>2</v>
      </c>
      <c r="AX65">
        <v>50209934</v>
      </c>
      <c r="AY65">
        <v>1</v>
      </c>
      <c r="AZ65">
        <v>0</v>
      </c>
      <c r="BA65">
        <v>65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U65">
        <f>ROUND(AT65*Source!I60*AH65*AL65,2)</f>
        <v>44.42</v>
      </c>
      <c r="CV65">
        <f>ROUND(Y65*Source!I60,7)</f>
        <v>4.55</v>
      </c>
      <c r="CW65">
        <v>0</v>
      </c>
      <c r="CX65">
        <f>ROUND(Y65*Source!I60,7)</f>
        <v>4.55</v>
      </c>
      <c r="CY65">
        <f t="shared" ref="CY65:CY96" si="23">AD65</f>
        <v>12.69</v>
      </c>
      <c r="CZ65">
        <f t="shared" ref="CZ65:CZ96" si="24">AH65</f>
        <v>12.69</v>
      </c>
      <c r="DA65">
        <f t="shared" ref="DA65:DA96" si="25">AL65</f>
        <v>1</v>
      </c>
      <c r="DB65">
        <f t="shared" ref="DB65:DB96" si="26">ROUND((ROUND(AT65*CZ65,2)*ROUND(1.3,7)),6)</f>
        <v>8.2550000000000008</v>
      </c>
      <c r="DC65">
        <f t="shared" ref="DC65:DC96" si="27">ROUND((ROUND(AT65*AG65,2)*ROUND(1.3,7)),6)</f>
        <v>0</v>
      </c>
      <c r="DD65" t="s">
        <v>3</v>
      </c>
      <c r="DE65" t="s">
        <v>3</v>
      </c>
      <c r="DF65">
        <f t="shared" ref="DF65:DF96" si="28">ROUND(ROUND(AE65,2)*CX65,2)</f>
        <v>0</v>
      </c>
      <c r="DG65">
        <f t="shared" ref="DG65:DG96" si="29">ROUND(ROUND(AF65,2)*CX65,2)</f>
        <v>0</v>
      </c>
      <c r="DH65">
        <f t="shared" ref="DH65:DH96" si="30">ROUND(ROUND(AG65,2)*CX65,2)</f>
        <v>0</v>
      </c>
      <c r="DI65">
        <f t="shared" ref="DI65:DI96" si="31">ROUND(ROUND(AH65,2)*CX65,2)</f>
        <v>57.74</v>
      </c>
      <c r="DJ65">
        <f t="shared" ref="DJ65:DJ96" si="32">DI65</f>
        <v>57.74</v>
      </c>
      <c r="DK65">
        <v>0</v>
      </c>
      <c r="DL65" t="s">
        <v>3</v>
      </c>
      <c r="DM65">
        <v>0</v>
      </c>
      <c r="DN65" t="s">
        <v>3</v>
      </c>
      <c r="DO65">
        <v>0</v>
      </c>
    </row>
    <row r="66" spans="1:119" x14ac:dyDescent="0.2">
      <c r="A66">
        <f>ROW(Source!A61)</f>
        <v>61</v>
      </c>
      <c r="B66">
        <v>50209403</v>
      </c>
      <c r="C66">
        <v>50209512</v>
      </c>
      <c r="D66">
        <v>38722542</v>
      </c>
      <c r="E66">
        <v>66</v>
      </c>
      <c r="F66">
        <v>1</v>
      </c>
      <c r="G66">
        <v>1</v>
      </c>
      <c r="H66">
        <v>1</v>
      </c>
      <c r="I66" t="s">
        <v>355</v>
      </c>
      <c r="J66" t="s">
        <v>3</v>
      </c>
      <c r="K66" t="s">
        <v>356</v>
      </c>
      <c r="L66">
        <v>1369</v>
      </c>
      <c r="N66">
        <v>1013</v>
      </c>
      <c r="O66" t="s">
        <v>348</v>
      </c>
      <c r="P66" t="s">
        <v>348</v>
      </c>
      <c r="Q66">
        <v>1</v>
      </c>
      <c r="W66">
        <v>0</v>
      </c>
      <c r="X66">
        <v>286205319</v>
      </c>
      <c r="Y66">
        <f t="shared" si="22"/>
        <v>5.2000000000000005E-2</v>
      </c>
      <c r="AA66">
        <v>0</v>
      </c>
      <c r="AB66">
        <v>0</v>
      </c>
      <c r="AC66">
        <v>0</v>
      </c>
      <c r="AD66">
        <v>12.92</v>
      </c>
      <c r="AE66">
        <v>0</v>
      </c>
      <c r="AF66">
        <v>0</v>
      </c>
      <c r="AG66">
        <v>0</v>
      </c>
      <c r="AH66">
        <v>12.92</v>
      </c>
      <c r="AI66">
        <v>1</v>
      </c>
      <c r="AJ66">
        <v>1</v>
      </c>
      <c r="AK66">
        <v>1</v>
      </c>
      <c r="AL66">
        <v>1</v>
      </c>
      <c r="AM66">
        <v>4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0.04</v>
      </c>
      <c r="AU66" t="s">
        <v>22</v>
      </c>
      <c r="AV66">
        <v>1</v>
      </c>
      <c r="AW66">
        <v>2</v>
      </c>
      <c r="AX66">
        <v>50209935</v>
      </c>
      <c r="AY66">
        <v>1</v>
      </c>
      <c r="AZ66">
        <v>0</v>
      </c>
      <c r="BA66">
        <v>66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U66">
        <f>ROUND(AT66*Source!I61*AH66*AL66,2)</f>
        <v>28.94</v>
      </c>
      <c r="CV66">
        <f>ROUND(Y66*Source!I61,7)</f>
        <v>2.9119999999999999</v>
      </c>
      <c r="CW66">
        <v>0</v>
      </c>
      <c r="CX66">
        <f>ROUND(Y66*Source!I61,7)</f>
        <v>2.9119999999999999</v>
      </c>
      <c r="CY66">
        <f t="shared" si="23"/>
        <v>12.92</v>
      </c>
      <c r="CZ66">
        <f t="shared" si="24"/>
        <v>12.92</v>
      </c>
      <c r="DA66">
        <f t="shared" si="25"/>
        <v>1</v>
      </c>
      <c r="DB66">
        <f t="shared" si="26"/>
        <v>0.67600000000000005</v>
      </c>
      <c r="DC66">
        <f t="shared" si="27"/>
        <v>0</v>
      </c>
      <c r="DD66" t="s">
        <v>3</v>
      </c>
      <c r="DE66" t="s">
        <v>3</v>
      </c>
      <c r="DF66">
        <f t="shared" si="28"/>
        <v>0</v>
      </c>
      <c r="DG66">
        <f t="shared" si="29"/>
        <v>0</v>
      </c>
      <c r="DH66">
        <f t="shared" si="30"/>
        <v>0</v>
      </c>
      <c r="DI66">
        <f t="shared" si="31"/>
        <v>37.619999999999997</v>
      </c>
      <c r="DJ66">
        <f t="shared" si="32"/>
        <v>37.619999999999997</v>
      </c>
      <c r="DK66">
        <v>0</v>
      </c>
      <c r="DL66" t="s">
        <v>3</v>
      </c>
      <c r="DM66">
        <v>0</v>
      </c>
      <c r="DN66" t="s">
        <v>3</v>
      </c>
      <c r="DO66">
        <v>0</v>
      </c>
    </row>
    <row r="67" spans="1:119" x14ac:dyDescent="0.2">
      <c r="A67">
        <f>ROW(Source!A61)</f>
        <v>61</v>
      </c>
      <c r="B67">
        <v>50209403</v>
      </c>
      <c r="C67">
        <v>50209512</v>
      </c>
      <c r="D67">
        <v>38722565</v>
      </c>
      <c r="E67">
        <v>66</v>
      </c>
      <c r="F67">
        <v>1</v>
      </c>
      <c r="G67">
        <v>1</v>
      </c>
      <c r="H67">
        <v>1</v>
      </c>
      <c r="I67" t="s">
        <v>353</v>
      </c>
      <c r="J67" t="s">
        <v>3</v>
      </c>
      <c r="K67" t="s">
        <v>354</v>
      </c>
      <c r="L67">
        <v>1369</v>
      </c>
      <c r="N67">
        <v>1013</v>
      </c>
      <c r="O67" t="s">
        <v>348</v>
      </c>
      <c r="P67" t="s">
        <v>348</v>
      </c>
      <c r="Q67">
        <v>1</v>
      </c>
      <c r="W67">
        <v>0</v>
      </c>
      <c r="X67">
        <v>126826561</v>
      </c>
      <c r="Y67">
        <f t="shared" si="22"/>
        <v>5.2000000000000005E-2</v>
      </c>
      <c r="AA67">
        <v>0</v>
      </c>
      <c r="AB67">
        <v>0</v>
      </c>
      <c r="AC67">
        <v>0</v>
      </c>
      <c r="AD67">
        <v>12.69</v>
      </c>
      <c r="AE67">
        <v>0</v>
      </c>
      <c r="AF67">
        <v>0</v>
      </c>
      <c r="AG67">
        <v>0</v>
      </c>
      <c r="AH67">
        <v>12.69</v>
      </c>
      <c r="AI67">
        <v>1</v>
      </c>
      <c r="AJ67">
        <v>1</v>
      </c>
      <c r="AK67">
        <v>1</v>
      </c>
      <c r="AL67">
        <v>1</v>
      </c>
      <c r="AM67">
        <v>4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0.04</v>
      </c>
      <c r="AU67" t="s">
        <v>22</v>
      </c>
      <c r="AV67">
        <v>1</v>
      </c>
      <c r="AW67">
        <v>2</v>
      </c>
      <c r="AX67">
        <v>50209936</v>
      </c>
      <c r="AY67">
        <v>1</v>
      </c>
      <c r="AZ67">
        <v>0</v>
      </c>
      <c r="BA67">
        <v>67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U67">
        <f>ROUND(AT67*Source!I61*AH67*AL67,2)</f>
        <v>28.43</v>
      </c>
      <c r="CV67">
        <f>ROUND(Y67*Source!I61,7)</f>
        <v>2.9119999999999999</v>
      </c>
      <c r="CW67">
        <v>0</v>
      </c>
      <c r="CX67">
        <f>ROUND(Y67*Source!I61,7)</f>
        <v>2.9119999999999999</v>
      </c>
      <c r="CY67">
        <f t="shared" si="23"/>
        <v>12.69</v>
      </c>
      <c r="CZ67">
        <f t="shared" si="24"/>
        <v>12.69</v>
      </c>
      <c r="DA67">
        <f t="shared" si="25"/>
        <v>1</v>
      </c>
      <c r="DB67">
        <f t="shared" si="26"/>
        <v>0.66300000000000003</v>
      </c>
      <c r="DC67">
        <f t="shared" si="27"/>
        <v>0</v>
      </c>
      <c r="DD67" t="s">
        <v>3</v>
      </c>
      <c r="DE67" t="s">
        <v>3</v>
      </c>
      <c r="DF67">
        <f t="shared" si="28"/>
        <v>0</v>
      </c>
      <c r="DG67">
        <f t="shared" si="29"/>
        <v>0</v>
      </c>
      <c r="DH67">
        <f t="shared" si="30"/>
        <v>0</v>
      </c>
      <c r="DI67">
        <f t="shared" si="31"/>
        <v>36.950000000000003</v>
      </c>
      <c r="DJ67">
        <f t="shared" si="32"/>
        <v>36.950000000000003</v>
      </c>
      <c r="DK67">
        <v>0</v>
      </c>
      <c r="DL67" t="s">
        <v>3</v>
      </c>
      <c r="DM67">
        <v>0</v>
      </c>
      <c r="DN67" t="s">
        <v>3</v>
      </c>
      <c r="DO67">
        <v>0</v>
      </c>
    </row>
    <row r="68" spans="1:119" x14ac:dyDescent="0.2">
      <c r="A68">
        <f>ROW(Source!A62)</f>
        <v>62</v>
      </c>
      <c r="B68">
        <v>50209403</v>
      </c>
      <c r="C68">
        <v>50209513</v>
      </c>
      <c r="D68">
        <v>38722542</v>
      </c>
      <c r="E68">
        <v>66</v>
      </c>
      <c r="F68">
        <v>1</v>
      </c>
      <c r="G68">
        <v>1</v>
      </c>
      <c r="H68">
        <v>1</v>
      </c>
      <c r="I68" t="s">
        <v>355</v>
      </c>
      <c r="J68" t="s">
        <v>3</v>
      </c>
      <c r="K68" t="s">
        <v>356</v>
      </c>
      <c r="L68">
        <v>1369</v>
      </c>
      <c r="N68">
        <v>1013</v>
      </c>
      <c r="O68" t="s">
        <v>348</v>
      </c>
      <c r="P68" t="s">
        <v>348</v>
      </c>
      <c r="Q68">
        <v>1</v>
      </c>
      <c r="W68">
        <v>0</v>
      </c>
      <c r="X68">
        <v>286205319</v>
      </c>
      <c r="Y68">
        <f t="shared" si="22"/>
        <v>8.4240000000000013</v>
      </c>
      <c r="AA68">
        <v>0</v>
      </c>
      <c r="AB68">
        <v>0</v>
      </c>
      <c r="AC68">
        <v>0</v>
      </c>
      <c r="AD68">
        <v>12.92</v>
      </c>
      <c r="AE68">
        <v>0</v>
      </c>
      <c r="AF68">
        <v>0</v>
      </c>
      <c r="AG68">
        <v>0</v>
      </c>
      <c r="AH68">
        <v>12.92</v>
      </c>
      <c r="AI68">
        <v>1</v>
      </c>
      <c r="AJ68">
        <v>1</v>
      </c>
      <c r="AK68">
        <v>1</v>
      </c>
      <c r="AL68">
        <v>1</v>
      </c>
      <c r="AM68">
        <v>4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6.48</v>
      </c>
      <c r="AU68" t="s">
        <v>22</v>
      </c>
      <c r="AV68">
        <v>1</v>
      </c>
      <c r="AW68">
        <v>2</v>
      </c>
      <c r="AX68">
        <v>50209937</v>
      </c>
      <c r="AY68">
        <v>1</v>
      </c>
      <c r="AZ68">
        <v>0</v>
      </c>
      <c r="BA68">
        <v>68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U68">
        <f>ROUND(AT68*Source!I62*AH68*AL68,2)</f>
        <v>23.44</v>
      </c>
      <c r="CV68">
        <f>ROUND(Y68*Source!I62,7)</f>
        <v>2.3587199999999999</v>
      </c>
      <c r="CW68">
        <v>0</v>
      </c>
      <c r="CX68">
        <f>ROUND(Y68*Source!I62,7)</f>
        <v>2.3587199999999999</v>
      </c>
      <c r="CY68">
        <f t="shared" si="23"/>
        <v>12.92</v>
      </c>
      <c r="CZ68">
        <f t="shared" si="24"/>
        <v>12.92</v>
      </c>
      <c r="DA68">
        <f t="shared" si="25"/>
        <v>1</v>
      </c>
      <c r="DB68">
        <f t="shared" si="26"/>
        <v>108.836</v>
      </c>
      <c r="DC68">
        <f t="shared" si="27"/>
        <v>0</v>
      </c>
      <c r="DD68" t="s">
        <v>3</v>
      </c>
      <c r="DE68" t="s">
        <v>3</v>
      </c>
      <c r="DF68">
        <f t="shared" si="28"/>
        <v>0</v>
      </c>
      <c r="DG68">
        <f t="shared" si="29"/>
        <v>0</v>
      </c>
      <c r="DH68">
        <f t="shared" si="30"/>
        <v>0</v>
      </c>
      <c r="DI68">
        <f t="shared" si="31"/>
        <v>30.47</v>
      </c>
      <c r="DJ68">
        <f t="shared" si="32"/>
        <v>30.47</v>
      </c>
      <c r="DK68">
        <v>0</v>
      </c>
      <c r="DL68" t="s">
        <v>3</v>
      </c>
      <c r="DM68">
        <v>0</v>
      </c>
      <c r="DN68" t="s">
        <v>3</v>
      </c>
      <c r="DO68">
        <v>0</v>
      </c>
    </row>
    <row r="69" spans="1:119" x14ac:dyDescent="0.2">
      <c r="A69">
        <f>ROW(Source!A62)</f>
        <v>62</v>
      </c>
      <c r="B69">
        <v>50209403</v>
      </c>
      <c r="C69">
        <v>50209513</v>
      </c>
      <c r="D69">
        <v>38722565</v>
      </c>
      <c r="E69">
        <v>66</v>
      </c>
      <c r="F69">
        <v>1</v>
      </c>
      <c r="G69">
        <v>1</v>
      </c>
      <c r="H69">
        <v>1</v>
      </c>
      <c r="I69" t="s">
        <v>353</v>
      </c>
      <c r="J69" t="s">
        <v>3</v>
      </c>
      <c r="K69" t="s">
        <v>354</v>
      </c>
      <c r="L69">
        <v>1369</v>
      </c>
      <c r="N69">
        <v>1013</v>
      </c>
      <c r="O69" t="s">
        <v>348</v>
      </c>
      <c r="P69" t="s">
        <v>348</v>
      </c>
      <c r="Q69">
        <v>1</v>
      </c>
      <c r="W69">
        <v>0</v>
      </c>
      <c r="X69">
        <v>126826561</v>
      </c>
      <c r="Y69">
        <f t="shared" si="22"/>
        <v>8.4240000000000013</v>
      </c>
      <c r="AA69">
        <v>0</v>
      </c>
      <c r="AB69">
        <v>0</v>
      </c>
      <c r="AC69">
        <v>0</v>
      </c>
      <c r="AD69">
        <v>12.69</v>
      </c>
      <c r="AE69">
        <v>0</v>
      </c>
      <c r="AF69">
        <v>0</v>
      </c>
      <c r="AG69">
        <v>0</v>
      </c>
      <c r="AH69">
        <v>12.69</v>
      </c>
      <c r="AI69">
        <v>1</v>
      </c>
      <c r="AJ69">
        <v>1</v>
      </c>
      <c r="AK69">
        <v>1</v>
      </c>
      <c r="AL69">
        <v>1</v>
      </c>
      <c r="AM69">
        <v>4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6.48</v>
      </c>
      <c r="AU69" t="s">
        <v>22</v>
      </c>
      <c r="AV69">
        <v>1</v>
      </c>
      <c r="AW69">
        <v>2</v>
      </c>
      <c r="AX69">
        <v>50209938</v>
      </c>
      <c r="AY69">
        <v>1</v>
      </c>
      <c r="AZ69">
        <v>0</v>
      </c>
      <c r="BA69">
        <v>69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U69">
        <f>ROUND(AT69*Source!I62*AH69*AL69,2)</f>
        <v>23.02</v>
      </c>
      <c r="CV69">
        <f>ROUND(Y69*Source!I62,7)</f>
        <v>2.3587199999999999</v>
      </c>
      <c r="CW69">
        <v>0</v>
      </c>
      <c r="CX69">
        <f>ROUND(Y69*Source!I62,7)</f>
        <v>2.3587199999999999</v>
      </c>
      <c r="CY69">
        <f t="shared" si="23"/>
        <v>12.69</v>
      </c>
      <c r="CZ69">
        <f t="shared" si="24"/>
        <v>12.69</v>
      </c>
      <c r="DA69">
        <f t="shared" si="25"/>
        <v>1</v>
      </c>
      <c r="DB69">
        <f t="shared" si="26"/>
        <v>106.899</v>
      </c>
      <c r="DC69">
        <f t="shared" si="27"/>
        <v>0</v>
      </c>
      <c r="DD69" t="s">
        <v>3</v>
      </c>
      <c r="DE69" t="s">
        <v>3</v>
      </c>
      <c r="DF69">
        <f t="shared" si="28"/>
        <v>0</v>
      </c>
      <c r="DG69">
        <f t="shared" si="29"/>
        <v>0</v>
      </c>
      <c r="DH69">
        <f t="shared" si="30"/>
        <v>0</v>
      </c>
      <c r="DI69">
        <f t="shared" si="31"/>
        <v>29.93</v>
      </c>
      <c r="DJ69">
        <f t="shared" si="32"/>
        <v>29.93</v>
      </c>
      <c r="DK69">
        <v>0</v>
      </c>
      <c r="DL69" t="s">
        <v>3</v>
      </c>
      <c r="DM69">
        <v>0</v>
      </c>
      <c r="DN69" t="s">
        <v>3</v>
      </c>
      <c r="DO69">
        <v>0</v>
      </c>
    </row>
    <row r="70" spans="1:119" x14ac:dyDescent="0.2">
      <c r="A70">
        <f>ROW(Source!A98)</f>
        <v>98</v>
      </c>
      <c r="B70">
        <v>50209403</v>
      </c>
      <c r="C70">
        <v>50209572</v>
      </c>
      <c r="D70">
        <v>38722550</v>
      </c>
      <c r="E70">
        <v>66</v>
      </c>
      <c r="F70">
        <v>1</v>
      </c>
      <c r="G70">
        <v>1</v>
      </c>
      <c r="H70">
        <v>1</v>
      </c>
      <c r="I70" t="s">
        <v>349</v>
      </c>
      <c r="J70" t="s">
        <v>3</v>
      </c>
      <c r="K70" t="s">
        <v>350</v>
      </c>
      <c r="L70">
        <v>1369</v>
      </c>
      <c r="N70">
        <v>1013</v>
      </c>
      <c r="O70" t="s">
        <v>348</v>
      </c>
      <c r="P70" t="s">
        <v>348</v>
      </c>
      <c r="Q70">
        <v>1</v>
      </c>
      <c r="W70">
        <v>0</v>
      </c>
      <c r="X70">
        <v>-1275334932</v>
      </c>
      <c r="Y70">
        <f t="shared" si="22"/>
        <v>8.9830000000000005</v>
      </c>
      <c r="AA70">
        <v>0</v>
      </c>
      <c r="AB70">
        <v>0</v>
      </c>
      <c r="AC70">
        <v>0</v>
      </c>
      <c r="AD70">
        <v>9.17</v>
      </c>
      <c r="AE70">
        <v>0</v>
      </c>
      <c r="AF70">
        <v>0</v>
      </c>
      <c r="AG70">
        <v>0</v>
      </c>
      <c r="AH70">
        <v>9.17</v>
      </c>
      <c r="AI70">
        <v>1</v>
      </c>
      <c r="AJ70">
        <v>1</v>
      </c>
      <c r="AK70">
        <v>1</v>
      </c>
      <c r="AL70">
        <v>1</v>
      </c>
      <c r="AM70">
        <v>4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6.91</v>
      </c>
      <c r="AU70" t="s">
        <v>22</v>
      </c>
      <c r="AV70">
        <v>1</v>
      </c>
      <c r="AW70">
        <v>2</v>
      </c>
      <c r="AX70">
        <v>50210006</v>
      </c>
      <c r="AY70">
        <v>1</v>
      </c>
      <c r="AZ70">
        <v>0</v>
      </c>
      <c r="BA70">
        <v>70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U70">
        <f>ROUND(AT70*Source!I98*AH70*AL70,2)</f>
        <v>126.73</v>
      </c>
      <c r="CV70">
        <f>ROUND(Y70*Source!I98,7)</f>
        <v>17.966000000000001</v>
      </c>
      <c r="CW70">
        <v>0</v>
      </c>
      <c r="CX70">
        <f>ROUND(Y70*Source!I98,7)</f>
        <v>17.966000000000001</v>
      </c>
      <c r="CY70">
        <f t="shared" si="23"/>
        <v>9.17</v>
      </c>
      <c r="CZ70">
        <f t="shared" si="24"/>
        <v>9.17</v>
      </c>
      <c r="DA70">
        <f t="shared" si="25"/>
        <v>1</v>
      </c>
      <c r="DB70">
        <f t="shared" si="26"/>
        <v>82.367999999999995</v>
      </c>
      <c r="DC70">
        <f t="shared" si="27"/>
        <v>0</v>
      </c>
      <c r="DD70" t="s">
        <v>3</v>
      </c>
      <c r="DE70" t="s">
        <v>3</v>
      </c>
      <c r="DF70">
        <f t="shared" si="28"/>
        <v>0</v>
      </c>
      <c r="DG70">
        <f t="shared" si="29"/>
        <v>0</v>
      </c>
      <c r="DH70">
        <f t="shared" si="30"/>
        <v>0</v>
      </c>
      <c r="DI70">
        <f t="shared" si="31"/>
        <v>164.75</v>
      </c>
      <c r="DJ70">
        <f t="shared" si="32"/>
        <v>164.75</v>
      </c>
      <c r="DK70">
        <v>0</v>
      </c>
      <c r="DL70" t="s">
        <v>3</v>
      </c>
      <c r="DM70">
        <v>0</v>
      </c>
      <c r="DN70" t="s">
        <v>3</v>
      </c>
      <c r="DO70">
        <v>0</v>
      </c>
    </row>
    <row r="71" spans="1:119" x14ac:dyDescent="0.2">
      <c r="A71">
        <f>ROW(Source!A98)</f>
        <v>98</v>
      </c>
      <c r="B71">
        <v>50209403</v>
      </c>
      <c r="C71">
        <v>50209572</v>
      </c>
      <c r="D71">
        <v>38722561</v>
      </c>
      <c r="E71">
        <v>66</v>
      </c>
      <c r="F71">
        <v>1</v>
      </c>
      <c r="G71">
        <v>1</v>
      </c>
      <c r="H71">
        <v>1</v>
      </c>
      <c r="I71" t="s">
        <v>351</v>
      </c>
      <c r="J71" t="s">
        <v>3</v>
      </c>
      <c r="K71" t="s">
        <v>352</v>
      </c>
      <c r="L71">
        <v>1369</v>
      </c>
      <c r="N71">
        <v>1013</v>
      </c>
      <c r="O71" t="s">
        <v>348</v>
      </c>
      <c r="P71" t="s">
        <v>348</v>
      </c>
      <c r="Q71">
        <v>1</v>
      </c>
      <c r="W71">
        <v>0</v>
      </c>
      <c r="X71">
        <v>-2140504649</v>
      </c>
      <c r="Y71">
        <f t="shared" si="22"/>
        <v>20.969000000000001</v>
      </c>
      <c r="AA71">
        <v>0</v>
      </c>
      <c r="AB71">
        <v>0</v>
      </c>
      <c r="AC71">
        <v>0</v>
      </c>
      <c r="AD71">
        <v>14.09</v>
      </c>
      <c r="AE71">
        <v>0</v>
      </c>
      <c r="AF71">
        <v>0</v>
      </c>
      <c r="AG71">
        <v>0</v>
      </c>
      <c r="AH71">
        <v>14.09</v>
      </c>
      <c r="AI71">
        <v>1</v>
      </c>
      <c r="AJ71">
        <v>1</v>
      </c>
      <c r="AK71">
        <v>1</v>
      </c>
      <c r="AL71">
        <v>1</v>
      </c>
      <c r="AM71">
        <v>4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16.13</v>
      </c>
      <c r="AU71" t="s">
        <v>22</v>
      </c>
      <c r="AV71">
        <v>1</v>
      </c>
      <c r="AW71">
        <v>2</v>
      </c>
      <c r="AX71">
        <v>50210007</v>
      </c>
      <c r="AY71">
        <v>1</v>
      </c>
      <c r="AZ71">
        <v>0</v>
      </c>
      <c r="BA71">
        <v>71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U71">
        <f>ROUND(AT71*Source!I98*AH71*AL71,2)</f>
        <v>454.54</v>
      </c>
      <c r="CV71">
        <f>ROUND(Y71*Source!I98,7)</f>
        <v>41.938000000000002</v>
      </c>
      <c r="CW71">
        <v>0</v>
      </c>
      <c r="CX71">
        <f>ROUND(Y71*Source!I98,7)</f>
        <v>41.938000000000002</v>
      </c>
      <c r="CY71">
        <f t="shared" si="23"/>
        <v>14.09</v>
      </c>
      <c r="CZ71">
        <f t="shared" si="24"/>
        <v>14.09</v>
      </c>
      <c r="DA71">
        <f t="shared" si="25"/>
        <v>1</v>
      </c>
      <c r="DB71">
        <f t="shared" si="26"/>
        <v>295.45100000000002</v>
      </c>
      <c r="DC71">
        <f t="shared" si="27"/>
        <v>0</v>
      </c>
      <c r="DD71" t="s">
        <v>3</v>
      </c>
      <c r="DE71" t="s">
        <v>3</v>
      </c>
      <c r="DF71">
        <f t="shared" si="28"/>
        <v>0</v>
      </c>
      <c r="DG71">
        <f t="shared" si="29"/>
        <v>0</v>
      </c>
      <c r="DH71">
        <f t="shared" si="30"/>
        <v>0</v>
      </c>
      <c r="DI71">
        <f t="shared" si="31"/>
        <v>590.91</v>
      </c>
      <c r="DJ71">
        <f t="shared" si="32"/>
        <v>590.91</v>
      </c>
      <c r="DK71">
        <v>0</v>
      </c>
      <c r="DL71" t="s">
        <v>3</v>
      </c>
      <c r="DM71">
        <v>0</v>
      </c>
      <c r="DN71" t="s">
        <v>3</v>
      </c>
      <c r="DO71">
        <v>0</v>
      </c>
    </row>
    <row r="72" spans="1:119" x14ac:dyDescent="0.2">
      <c r="A72">
        <f>ROW(Source!A134)</f>
        <v>134</v>
      </c>
      <c r="B72">
        <v>50209403</v>
      </c>
      <c r="C72">
        <v>50209631</v>
      </c>
      <c r="D72">
        <v>38722565</v>
      </c>
      <c r="E72">
        <v>66</v>
      </c>
      <c r="F72">
        <v>1</v>
      </c>
      <c r="G72">
        <v>1</v>
      </c>
      <c r="H72">
        <v>1</v>
      </c>
      <c r="I72" t="s">
        <v>353</v>
      </c>
      <c r="J72" t="s">
        <v>3</v>
      </c>
      <c r="K72" t="s">
        <v>354</v>
      </c>
      <c r="L72">
        <v>1369</v>
      </c>
      <c r="N72">
        <v>1013</v>
      </c>
      <c r="O72" t="s">
        <v>348</v>
      </c>
      <c r="P72" t="s">
        <v>348</v>
      </c>
      <c r="Q72">
        <v>1</v>
      </c>
      <c r="W72">
        <v>0</v>
      </c>
      <c r="X72">
        <v>126826561</v>
      </c>
      <c r="Y72">
        <f t="shared" si="22"/>
        <v>14.040000000000001</v>
      </c>
      <c r="AA72">
        <v>0</v>
      </c>
      <c r="AB72">
        <v>0</v>
      </c>
      <c r="AC72">
        <v>0</v>
      </c>
      <c r="AD72">
        <v>12.69</v>
      </c>
      <c r="AE72">
        <v>0</v>
      </c>
      <c r="AF72">
        <v>0</v>
      </c>
      <c r="AG72">
        <v>0</v>
      </c>
      <c r="AH72">
        <v>12.69</v>
      </c>
      <c r="AI72">
        <v>1</v>
      </c>
      <c r="AJ72">
        <v>1</v>
      </c>
      <c r="AK72">
        <v>1</v>
      </c>
      <c r="AL72">
        <v>1</v>
      </c>
      <c r="AM72">
        <v>4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10.8</v>
      </c>
      <c r="AU72" t="s">
        <v>22</v>
      </c>
      <c r="AV72">
        <v>1</v>
      </c>
      <c r="AW72">
        <v>2</v>
      </c>
      <c r="AX72">
        <v>50210008</v>
      </c>
      <c r="AY72">
        <v>1</v>
      </c>
      <c r="AZ72">
        <v>0</v>
      </c>
      <c r="BA72">
        <v>72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U72">
        <f>ROUND(AT72*Source!I134*AH72*AL72,2)</f>
        <v>137.05000000000001</v>
      </c>
      <c r="CV72">
        <f>ROUND(Y72*Source!I134,7)</f>
        <v>14.04</v>
      </c>
      <c r="CW72">
        <v>0</v>
      </c>
      <c r="CX72">
        <f>ROUND(Y72*Source!I134,7)</f>
        <v>14.04</v>
      </c>
      <c r="CY72">
        <f t="shared" si="23"/>
        <v>12.69</v>
      </c>
      <c r="CZ72">
        <f t="shared" si="24"/>
        <v>12.69</v>
      </c>
      <c r="DA72">
        <f t="shared" si="25"/>
        <v>1</v>
      </c>
      <c r="DB72">
        <f t="shared" si="26"/>
        <v>178.16499999999999</v>
      </c>
      <c r="DC72">
        <f t="shared" si="27"/>
        <v>0</v>
      </c>
      <c r="DD72" t="s">
        <v>3</v>
      </c>
      <c r="DE72" t="s">
        <v>3</v>
      </c>
      <c r="DF72">
        <f t="shared" si="28"/>
        <v>0</v>
      </c>
      <c r="DG72">
        <f t="shared" si="29"/>
        <v>0</v>
      </c>
      <c r="DH72">
        <f t="shared" si="30"/>
        <v>0</v>
      </c>
      <c r="DI72">
        <f t="shared" si="31"/>
        <v>178.17</v>
      </c>
      <c r="DJ72">
        <f t="shared" si="32"/>
        <v>178.17</v>
      </c>
      <c r="DK72">
        <v>0</v>
      </c>
      <c r="DL72" t="s">
        <v>3</v>
      </c>
      <c r="DM72">
        <v>0</v>
      </c>
      <c r="DN72" t="s">
        <v>3</v>
      </c>
      <c r="DO72">
        <v>0</v>
      </c>
    </row>
    <row r="73" spans="1:119" x14ac:dyDescent="0.2">
      <c r="A73">
        <f>ROW(Source!A135)</f>
        <v>135</v>
      </c>
      <c r="B73">
        <v>50209403</v>
      </c>
      <c r="C73">
        <v>50209632</v>
      </c>
      <c r="D73">
        <v>38722536</v>
      </c>
      <c r="E73">
        <v>66</v>
      </c>
      <c r="F73">
        <v>1</v>
      </c>
      <c r="G73">
        <v>1</v>
      </c>
      <c r="H73">
        <v>1</v>
      </c>
      <c r="I73" t="s">
        <v>346</v>
      </c>
      <c r="J73" t="s">
        <v>3</v>
      </c>
      <c r="K73" t="s">
        <v>347</v>
      </c>
      <c r="L73">
        <v>1369</v>
      </c>
      <c r="N73">
        <v>1013</v>
      </c>
      <c r="O73" t="s">
        <v>348</v>
      </c>
      <c r="P73" t="s">
        <v>348</v>
      </c>
      <c r="Q73">
        <v>1</v>
      </c>
      <c r="W73">
        <v>0</v>
      </c>
      <c r="X73">
        <v>-512803540</v>
      </c>
      <c r="Y73">
        <f t="shared" si="22"/>
        <v>2.1060000000000003</v>
      </c>
      <c r="AA73">
        <v>0</v>
      </c>
      <c r="AB73">
        <v>0</v>
      </c>
      <c r="AC73">
        <v>0</v>
      </c>
      <c r="AD73">
        <v>9.6199999999999992</v>
      </c>
      <c r="AE73">
        <v>0</v>
      </c>
      <c r="AF73">
        <v>0</v>
      </c>
      <c r="AG73">
        <v>0</v>
      </c>
      <c r="AH73">
        <v>9.6199999999999992</v>
      </c>
      <c r="AI73">
        <v>1</v>
      </c>
      <c r="AJ73">
        <v>1</v>
      </c>
      <c r="AK73">
        <v>1</v>
      </c>
      <c r="AL73">
        <v>1</v>
      </c>
      <c r="AM73">
        <v>4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1.62</v>
      </c>
      <c r="AU73" t="s">
        <v>22</v>
      </c>
      <c r="AV73">
        <v>1</v>
      </c>
      <c r="AW73">
        <v>2</v>
      </c>
      <c r="AX73">
        <v>50210009</v>
      </c>
      <c r="AY73">
        <v>1</v>
      </c>
      <c r="AZ73">
        <v>0</v>
      </c>
      <c r="BA73">
        <v>73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U73">
        <f>ROUND(AT73*Source!I135*AH73*AL73,2)</f>
        <v>31.17</v>
      </c>
      <c r="CV73">
        <f>ROUND(Y73*Source!I135,7)</f>
        <v>4.2119999999999997</v>
      </c>
      <c r="CW73">
        <v>0</v>
      </c>
      <c r="CX73">
        <f>ROUND(Y73*Source!I135,7)</f>
        <v>4.2119999999999997</v>
      </c>
      <c r="CY73">
        <f t="shared" si="23"/>
        <v>9.6199999999999992</v>
      </c>
      <c r="CZ73">
        <f t="shared" si="24"/>
        <v>9.6199999999999992</v>
      </c>
      <c r="DA73">
        <f t="shared" si="25"/>
        <v>1</v>
      </c>
      <c r="DB73">
        <f t="shared" si="26"/>
        <v>20.254000000000001</v>
      </c>
      <c r="DC73">
        <f t="shared" si="27"/>
        <v>0</v>
      </c>
      <c r="DD73" t="s">
        <v>3</v>
      </c>
      <c r="DE73" t="s">
        <v>3</v>
      </c>
      <c r="DF73">
        <f t="shared" si="28"/>
        <v>0</v>
      </c>
      <c r="DG73">
        <f t="shared" si="29"/>
        <v>0</v>
      </c>
      <c r="DH73">
        <f t="shared" si="30"/>
        <v>0</v>
      </c>
      <c r="DI73">
        <f t="shared" si="31"/>
        <v>40.520000000000003</v>
      </c>
      <c r="DJ73">
        <f t="shared" si="32"/>
        <v>40.520000000000003</v>
      </c>
      <c r="DK73">
        <v>0</v>
      </c>
      <c r="DL73" t="s">
        <v>3</v>
      </c>
      <c r="DM73">
        <v>0</v>
      </c>
      <c r="DN73" t="s">
        <v>3</v>
      </c>
      <c r="DO73">
        <v>0</v>
      </c>
    </row>
    <row r="74" spans="1:119" x14ac:dyDescent="0.2">
      <c r="A74">
        <f>ROW(Source!A135)</f>
        <v>135</v>
      </c>
      <c r="B74">
        <v>50209403</v>
      </c>
      <c r="C74">
        <v>50209632</v>
      </c>
      <c r="D74">
        <v>38722550</v>
      </c>
      <c r="E74">
        <v>66</v>
      </c>
      <c r="F74">
        <v>1</v>
      </c>
      <c r="G74">
        <v>1</v>
      </c>
      <c r="H74">
        <v>1</v>
      </c>
      <c r="I74" t="s">
        <v>349</v>
      </c>
      <c r="J74" t="s">
        <v>3</v>
      </c>
      <c r="K74" t="s">
        <v>350</v>
      </c>
      <c r="L74">
        <v>1369</v>
      </c>
      <c r="N74">
        <v>1013</v>
      </c>
      <c r="O74" t="s">
        <v>348</v>
      </c>
      <c r="P74" t="s">
        <v>348</v>
      </c>
      <c r="Q74">
        <v>1</v>
      </c>
      <c r="W74">
        <v>0</v>
      </c>
      <c r="X74">
        <v>-1275334932</v>
      </c>
      <c r="Y74">
        <f t="shared" si="22"/>
        <v>2.1060000000000003</v>
      </c>
      <c r="AA74">
        <v>0</v>
      </c>
      <c r="AB74">
        <v>0</v>
      </c>
      <c r="AC74">
        <v>0</v>
      </c>
      <c r="AD74">
        <v>9.17</v>
      </c>
      <c r="AE74">
        <v>0</v>
      </c>
      <c r="AF74">
        <v>0</v>
      </c>
      <c r="AG74">
        <v>0</v>
      </c>
      <c r="AH74">
        <v>9.17</v>
      </c>
      <c r="AI74">
        <v>1</v>
      </c>
      <c r="AJ74">
        <v>1</v>
      </c>
      <c r="AK74">
        <v>1</v>
      </c>
      <c r="AL74">
        <v>1</v>
      </c>
      <c r="AM74">
        <v>4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1.62</v>
      </c>
      <c r="AU74" t="s">
        <v>22</v>
      </c>
      <c r="AV74">
        <v>1</v>
      </c>
      <c r="AW74">
        <v>2</v>
      </c>
      <c r="AX74">
        <v>50210010</v>
      </c>
      <c r="AY74">
        <v>1</v>
      </c>
      <c r="AZ74">
        <v>0</v>
      </c>
      <c r="BA74">
        <v>74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U74">
        <f>ROUND(AT74*Source!I135*AH74*AL74,2)</f>
        <v>29.71</v>
      </c>
      <c r="CV74">
        <f>ROUND(Y74*Source!I135,7)</f>
        <v>4.2119999999999997</v>
      </c>
      <c r="CW74">
        <v>0</v>
      </c>
      <c r="CX74">
        <f>ROUND(Y74*Source!I135,7)</f>
        <v>4.2119999999999997</v>
      </c>
      <c r="CY74">
        <f t="shared" si="23"/>
        <v>9.17</v>
      </c>
      <c r="CZ74">
        <f t="shared" si="24"/>
        <v>9.17</v>
      </c>
      <c r="DA74">
        <f t="shared" si="25"/>
        <v>1</v>
      </c>
      <c r="DB74">
        <f t="shared" si="26"/>
        <v>19.318000000000001</v>
      </c>
      <c r="DC74">
        <f t="shared" si="27"/>
        <v>0</v>
      </c>
      <c r="DD74" t="s">
        <v>3</v>
      </c>
      <c r="DE74" t="s">
        <v>3</v>
      </c>
      <c r="DF74">
        <f t="shared" si="28"/>
        <v>0</v>
      </c>
      <c r="DG74">
        <f t="shared" si="29"/>
        <v>0</v>
      </c>
      <c r="DH74">
        <f t="shared" si="30"/>
        <v>0</v>
      </c>
      <c r="DI74">
        <f t="shared" si="31"/>
        <v>38.619999999999997</v>
      </c>
      <c r="DJ74">
        <f t="shared" si="32"/>
        <v>38.619999999999997</v>
      </c>
      <c r="DK74">
        <v>0</v>
      </c>
      <c r="DL74" t="s">
        <v>3</v>
      </c>
      <c r="DM74">
        <v>0</v>
      </c>
      <c r="DN74" t="s">
        <v>3</v>
      </c>
      <c r="DO74">
        <v>0</v>
      </c>
    </row>
    <row r="75" spans="1:119" x14ac:dyDescent="0.2">
      <c r="A75">
        <f>ROW(Source!A135)</f>
        <v>135</v>
      </c>
      <c r="B75">
        <v>50209403</v>
      </c>
      <c r="C75">
        <v>50209632</v>
      </c>
      <c r="D75">
        <v>38722561</v>
      </c>
      <c r="E75">
        <v>66</v>
      </c>
      <c r="F75">
        <v>1</v>
      </c>
      <c r="G75">
        <v>1</v>
      </c>
      <c r="H75">
        <v>1</v>
      </c>
      <c r="I75" t="s">
        <v>351</v>
      </c>
      <c r="J75" t="s">
        <v>3</v>
      </c>
      <c r="K75" t="s">
        <v>352</v>
      </c>
      <c r="L75">
        <v>1369</v>
      </c>
      <c r="N75">
        <v>1013</v>
      </c>
      <c r="O75" t="s">
        <v>348</v>
      </c>
      <c r="P75" t="s">
        <v>348</v>
      </c>
      <c r="Q75">
        <v>1</v>
      </c>
      <c r="W75">
        <v>0</v>
      </c>
      <c r="X75">
        <v>-2140504649</v>
      </c>
      <c r="Y75">
        <f t="shared" si="22"/>
        <v>6.3180000000000005</v>
      </c>
      <c r="AA75">
        <v>0</v>
      </c>
      <c r="AB75">
        <v>0</v>
      </c>
      <c r="AC75">
        <v>0</v>
      </c>
      <c r="AD75">
        <v>14.09</v>
      </c>
      <c r="AE75">
        <v>0</v>
      </c>
      <c r="AF75">
        <v>0</v>
      </c>
      <c r="AG75">
        <v>0</v>
      </c>
      <c r="AH75">
        <v>14.09</v>
      </c>
      <c r="AI75">
        <v>1</v>
      </c>
      <c r="AJ75">
        <v>1</v>
      </c>
      <c r="AK75">
        <v>1</v>
      </c>
      <c r="AL75">
        <v>1</v>
      </c>
      <c r="AM75">
        <v>4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4.8600000000000003</v>
      </c>
      <c r="AU75" t="s">
        <v>22</v>
      </c>
      <c r="AV75">
        <v>1</v>
      </c>
      <c r="AW75">
        <v>2</v>
      </c>
      <c r="AX75">
        <v>50210011</v>
      </c>
      <c r="AY75">
        <v>1</v>
      </c>
      <c r="AZ75">
        <v>0</v>
      </c>
      <c r="BA75">
        <v>75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U75">
        <f>ROUND(AT75*Source!I135*AH75*AL75,2)</f>
        <v>136.94999999999999</v>
      </c>
      <c r="CV75">
        <f>ROUND(Y75*Source!I135,7)</f>
        <v>12.635999999999999</v>
      </c>
      <c r="CW75">
        <v>0</v>
      </c>
      <c r="CX75">
        <f>ROUND(Y75*Source!I135,7)</f>
        <v>12.635999999999999</v>
      </c>
      <c r="CY75">
        <f t="shared" si="23"/>
        <v>14.09</v>
      </c>
      <c r="CZ75">
        <f t="shared" si="24"/>
        <v>14.09</v>
      </c>
      <c r="DA75">
        <f t="shared" si="25"/>
        <v>1</v>
      </c>
      <c r="DB75">
        <f t="shared" si="26"/>
        <v>89.024000000000001</v>
      </c>
      <c r="DC75">
        <f t="shared" si="27"/>
        <v>0</v>
      </c>
      <c r="DD75" t="s">
        <v>3</v>
      </c>
      <c r="DE75" t="s">
        <v>3</v>
      </c>
      <c r="DF75">
        <f t="shared" si="28"/>
        <v>0</v>
      </c>
      <c r="DG75">
        <f t="shared" si="29"/>
        <v>0</v>
      </c>
      <c r="DH75">
        <f t="shared" si="30"/>
        <v>0</v>
      </c>
      <c r="DI75">
        <f t="shared" si="31"/>
        <v>178.04</v>
      </c>
      <c r="DJ75">
        <f t="shared" si="32"/>
        <v>178.04</v>
      </c>
      <c r="DK75">
        <v>0</v>
      </c>
      <c r="DL75" t="s">
        <v>3</v>
      </c>
      <c r="DM75">
        <v>0</v>
      </c>
      <c r="DN75" t="s">
        <v>3</v>
      </c>
      <c r="DO75">
        <v>0</v>
      </c>
    </row>
    <row r="76" spans="1:119" x14ac:dyDescent="0.2">
      <c r="A76">
        <f>ROW(Source!A136)</f>
        <v>136</v>
      </c>
      <c r="B76">
        <v>50209403</v>
      </c>
      <c r="C76">
        <v>50209633</v>
      </c>
      <c r="D76">
        <v>38722550</v>
      </c>
      <c r="E76">
        <v>66</v>
      </c>
      <c r="F76">
        <v>1</v>
      </c>
      <c r="G76">
        <v>1</v>
      </c>
      <c r="H76">
        <v>1</v>
      </c>
      <c r="I76" t="s">
        <v>349</v>
      </c>
      <c r="J76" t="s">
        <v>3</v>
      </c>
      <c r="K76" t="s">
        <v>350</v>
      </c>
      <c r="L76">
        <v>1369</v>
      </c>
      <c r="N76">
        <v>1013</v>
      </c>
      <c r="O76" t="s">
        <v>348</v>
      </c>
      <c r="P76" t="s">
        <v>348</v>
      </c>
      <c r="Q76">
        <v>1</v>
      </c>
      <c r="W76">
        <v>0</v>
      </c>
      <c r="X76">
        <v>-1275334932</v>
      </c>
      <c r="Y76">
        <f t="shared" si="22"/>
        <v>3.5100000000000002</v>
      </c>
      <c r="AA76">
        <v>0</v>
      </c>
      <c r="AB76">
        <v>0</v>
      </c>
      <c r="AC76">
        <v>0</v>
      </c>
      <c r="AD76">
        <v>9.17</v>
      </c>
      <c r="AE76">
        <v>0</v>
      </c>
      <c r="AF76">
        <v>0</v>
      </c>
      <c r="AG76">
        <v>0</v>
      </c>
      <c r="AH76">
        <v>9.17</v>
      </c>
      <c r="AI76">
        <v>1</v>
      </c>
      <c r="AJ76">
        <v>1</v>
      </c>
      <c r="AK76">
        <v>1</v>
      </c>
      <c r="AL76">
        <v>1</v>
      </c>
      <c r="AM76">
        <v>4</v>
      </c>
      <c r="AN76">
        <v>0</v>
      </c>
      <c r="AO76">
        <v>1</v>
      </c>
      <c r="AP76">
        <v>1</v>
      </c>
      <c r="AQ76">
        <v>0</v>
      </c>
      <c r="AR76">
        <v>0</v>
      </c>
      <c r="AS76" t="s">
        <v>3</v>
      </c>
      <c r="AT76">
        <v>2.7</v>
      </c>
      <c r="AU76" t="s">
        <v>22</v>
      </c>
      <c r="AV76">
        <v>1</v>
      </c>
      <c r="AW76">
        <v>2</v>
      </c>
      <c r="AX76">
        <v>50210012</v>
      </c>
      <c r="AY76">
        <v>1</v>
      </c>
      <c r="AZ76">
        <v>0</v>
      </c>
      <c r="BA76">
        <v>76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U76">
        <f>ROUND(AT76*Source!I136*AH76*AL76,2)</f>
        <v>49.52</v>
      </c>
      <c r="CV76">
        <f>ROUND(Y76*Source!I136,7)</f>
        <v>7.02</v>
      </c>
      <c r="CW76">
        <v>0</v>
      </c>
      <c r="CX76">
        <f>ROUND(Y76*Source!I136,7)</f>
        <v>7.02</v>
      </c>
      <c r="CY76">
        <f t="shared" si="23"/>
        <v>9.17</v>
      </c>
      <c r="CZ76">
        <f t="shared" si="24"/>
        <v>9.17</v>
      </c>
      <c r="DA76">
        <f t="shared" si="25"/>
        <v>1</v>
      </c>
      <c r="DB76">
        <f t="shared" si="26"/>
        <v>32.188000000000002</v>
      </c>
      <c r="DC76">
        <f t="shared" si="27"/>
        <v>0</v>
      </c>
      <c r="DD76" t="s">
        <v>3</v>
      </c>
      <c r="DE76" t="s">
        <v>3</v>
      </c>
      <c r="DF76">
        <f t="shared" si="28"/>
        <v>0</v>
      </c>
      <c r="DG76">
        <f t="shared" si="29"/>
        <v>0</v>
      </c>
      <c r="DH76">
        <f t="shared" si="30"/>
        <v>0</v>
      </c>
      <c r="DI76">
        <f t="shared" si="31"/>
        <v>64.37</v>
      </c>
      <c r="DJ76">
        <f t="shared" si="32"/>
        <v>64.37</v>
      </c>
      <c r="DK76">
        <v>0</v>
      </c>
      <c r="DL76" t="s">
        <v>3</v>
      </c>
      <c r="DM76">
        <v>0</v>
      </c>
      <c r="DN76" t="s">
        <v>3</v>
      </c>
      <c r="DO76">
        <v>0</v>
      </c>
    </row>
    <row r="77" spans="1:119" x14ac:dyDescent="0.2">
      <c r="A77">
        <f>ROW(Source!A136)</f>
        <v>136</v>
      </c>
      <c r="B77">
        <v>50209403</v>
      </c>
      <c r="C77">
        <v>50209633</v>
      </c>
      <c r="D77">
        <v>38722565</v>
      </c>
      <c r="E77">
        <v>66</v>
      </c>
      <c r="F77">
        <v>1</v>
      </c>
      <c r="G77">
        <v>1</v>
      </c>
      <c r="H77">
        <v>1</v>
      </c>
      <c r="I77" t="s">
        <v>353</v>
      </c>
      <c r="J77" t="s">
        <v>3</v>
      </c>
      <c r="K77" t="s">
        <v>354</v>
      </c>
      <c r="L77">
        <v>1369</v>
      </c>
      <c r="N77">
        <v>1013</v>
      </c>
      <c r="O77" t="s">
        <v>348</v>
      </c>
      <c r="P77" t="s">
        <v>348</v>
      </c>
      <c r="Q77">
        <v>1</v>
      </c>
      <c r="W77">
        <v>0</v>
      </c>
      <c r="X77">
        <v>126826561</v>
      </c>
      <c r="Y77">
        <f t="shared" si="22"/>
        <v>8.19</v>
      </c>
      <c r="AA77">
        <v>0</v>
      </c>
      <c r="AB77">
        <v>0</v>
      </c>
      <c r="AC77">
        <v>0</v>
      </c>
      <c r="AD77">
        <v>12.69</v>
      </c>
      <c r="AE77">
        <v>0</v>
      </c>
      <c r="AF77">
        <v>0</v>
      </c>
      <c r="AG77">
        <v>0</v>
      </c>
      <c r="AH77">
        <v>12.69</v>
      </c>
      <c r="AI77">
        <v>1</v>
      </c>
      <c r="AJ77">
        <v>1</v>
      </c>
      <c r="AK77">
        <v>1</v>
      </c>
      <c r="AL77">
        <v>1</v>
      </c>
      <c r="AM77">
        <v>4</v>
      </c>
      <c r="AN77">
        <v>0</v>
      </c>
      <c r="AO77">
        <v>1</v>
      </c>
      <c r="AP77">
        <v>1</v>
      </c>
      <c r="AQ77">
        <v>0</v>
      </c>
      <c r="AR77">
        <v>0</v>
      </c>
      <c r="AS77" t="s">
        <v>3</v>
      </c>
      <c r="AT77">
        <v>6.3</v>
      </c>
      <c r="AU77" t="s">
        <v>22</v>
      </c>
      <c r="AV77">
        <v>1</v>
      </c>
      <c r="AW77">
        <v>2</v>
      </c>
      <c r="AX77">
        <v>50210013</v>
      </c>
      <c r="AY77">
        <v>1</v>
      </c>
      <c r="AZ77">
        <v>0</v>
      </c>
      <c r="BA77">
        <v>77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U77">
        <f>ROUND(AT77*Source!I136*AH77*AL77,2)</f>
        <v>159.88999999999999</v>
      </c>
      <c r="CV77">
        <f>ROUND(Y77*Source!I136,7)</f>
        <v>16.38</v>
      </c>
      <c r="CW77">
        <v>0</v>
      </c>
      <c r="CX77">
        <f>ROUND(Y77*Source!I136,7)</f>
        <v>16.38</v>
      </c>
      <c r="CY77">
        <f t="shared" si="23"/>
        <v>12.69</v>
      </c>
      <c r="CZ77">
        <f t="shared" si="24"/>
        <v>12.69</v>
      </c>
      <c r="DA77">
        <f t="shared" si="25"/>
        <v>1</v>
      </c>
      <c r="DB77">
        <f t="shared" si="26"/>
        <v>103.935</v>
      </c>
      <c r="DC77">
        <f t="shared" si="27"/>
        <v>0</v>
      </c>
      <c r="DD77" t="s">
        <v>3</v>
      </c>
      <c r="DE77" t="s">
        <v>3</v>
      </c>
      <c r="DF77">
        <f t="shared" si="28"/>
        <v>0</v>
      </c>
      <c r="DG77">
        <f t="shared" si="29"/>
        <v>0</v>
      </c>
      <c r="DH77">
        <f t="shared" si="30"/>
        <v>0</v>
      </c>
      <c r="DI77">
        <f t="shared" si="31"/>
        <v>207.86</v>
      </c>
      <c r="DJ77">
        <f t="shared" si="32"/>
        <v>207.86</v>
      </c>
      <c r="DK77">
        <v>0</v>
      </c>
      <c r="DL77" t="s">
        <v>3</v>
      </c>
      <c r="DM77">
        <v>0</v>
      </c>
      <c r="DN77" t="s">
        <v>3</v>
      </c>
      <c r="DO77">
        <v>0</v>
      </c>
    </row>
    <row r="78" spans="1:119" x14ac:dyDescent="0.2">
      <c r="A78">
        <f>ROW(Source!A137)</f>
        <v>137</v>
      </c>
      <c r="B78">
        <v>50209403</v>
      </c>
      <c r="C78">
        <v>50209634</v>
      </c>
      <c r="D78">
        <v>38722536</v>
      </c>
      <c r="E78">
        <v>66</v>
      </c>
      <c r="F78">
        <v>1</v>
      </c>
      <c r="G78">
        <v>1</v>
      </c>
      <c r="H78">
        <v>1</v>
      </c>
      <c r="I78" t="s">
        <v>346</v>
      </c>
      <c r="J78" t="s">
        <v>3</v>
      </c>
      <c r="K78" t="s">
        <v>347</v>
      </c>
      <c r="L78">
        <v>1369</v>
      </c>
      <c r="N78">
        <v>1013</v>
      </c>
      <c r="O78" t="s">
        <v>348</v>
      </c>
      <c r="P78" t="s">
        <v>348</v>
      </c>
      <c r="Q78">
        <v>1</v>
      </c>
      <c r="W78">
        <v>0</v>
      </c>
      <c r="X78">
        <v>-512803540</v>
      </c>
      <c r="Y78">
        <f t="shared" si="22"/>
        <v>1.7550000000000001</v>
      </c>
      <c r="AA78">
        <v>0</v>
      </c>
      <c r="AB78">
        <v>0</v>
      </c>
      <c r="AC78">
        <v>0</v>
      </c>
      <c r="AD78">
        <v>9.6199999999999992</v>
      </c>
      <c r="AE78">
        <v>0</v>
      </c>
      <c r="AF78">
        <v>0</v>
      </c>
      <c r="AG78">
        <v>0</v>
      </c>
      <c r="AH78">
        <v>9.6199999999999992</v>
      </c>
      <c r="AI78">
        <v>1</v>
      </c>
      <c r="AJ78">
        <v>1</v>
      </c>
      <c r="AK78">
        <v>1</v>
      </c>
      <c r="AL78">
        <v>1</v>
      </c>
      <c r="AM78">
        <v>4</v>
      </c>
      <c r="AN78">
        <v>0</v>
      </c>
      <c r="AO78">
        <v>1</v>
      </c>
      <c r="AP78">
        <v>1</v>
      </c>
      <c r="AQ78">
        <v>0</v>
      </c>
      <c r="AR78">
        <v>0</v>
      </c>
      <c r="AS78" t="s">
        <v>3</v>
      </c>
      <c r="AT78">
        <v>1.35</v>
      </c>
      <c r="AU78" t="s">
        <v>22</v>
      </c>
      <c r="AV78">
        <v>1</v>
      </c>
      <c r="AW78">
        <v>2</v>
      </c>
      <c r="AX78">
        <v>50210014</v>
      </c>
      <c r="AY78">
        <v>1</v>
      </c>
      <c r="AZ78">
        <v>0</v>
      </c>
      <c r="BA78">
        <v>78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U78">
        <f>ROUND(AT78*Source!I137*AH78*AL78,2)</f>
        <v>51.95</v>
      </c>
      <c r="CV78">
        <f>ROUND(Y78*Source!I137,7)</f>
        <v>7.02</v>
      </c>
      <c r="CW78">
        <v>0</v>
      </c>
      <c r="CX78">
        <f>ROUND(Y78*Source!I137,7)</f>
        <v>7.02</v>
      </c>
      <c r="CY78">
        <f t="shared" si="23"/>
        <v>9.6199999999999992</v>
      </c>
      <c r="CZ78">
        <f t="shared" si="24"/>
        <v>9.6199999999999992</v>
      </c>
      <c r="DA78">
        <f t="shared" si="25"/>
        <v>1</v>
      </c>
      <c r="DB78">
        <f t="shared" si="26"/>
        <v>16.887</v>
      </c>
      <c r="DC78">
        <f t="shared" si="27"/>
        <v>0</v>
      </c>
      <c r="DD78" t="s">
        <v>3</v>
      </c>
      <c r="DE78" t="s">
        <v>3</v>
      </c>
      <c r="DF78">
        <f t="shared" si="28"/>
        <v>0</v>
      </c>
      <c r="DG78">
        <f t="shared" si="29"/>
        <v>0</v>
      </c>
      <c r="DH78">
        <f t="shared" si="30"/>
        <v>0</v>
      </c>
      <c r="DI78">
        <f t="shared" si="31"/>
        <v>67.53</v>
      </c>
      <c r="DJ78">
        <f t="shared" si="32"/>
        <v>67.53</v>
      </c>
      <c r="DK78">
        <v>0</v>
      </c>
      <c r="DL78" t="s">
        <v>3</v>
      </c>
      <c r="DM78">
        <v>0</v>
      </c>
      <c r="DN78" t="s">
        <v>3</v>
      </c>
      <c r="DO78">
        <v>0</v>
      </c>
    </row>
    <row r="79" spans="1:119" x14ac:dyDescent="0.2">
      <c r="A79">
        <f>ROW(Source!A137)</f>
        <v>137</v>
      </c>
      <c r="B79">
        <v>50209403</v>
      </c>
      <c r="C79">
        <v>50209634</v>
      </c>
      <c r="D79">
        <v>38722550</v>
      </c>
      <c r="E79">
        <v>66</v>
      </c>
      <c r="F79">
        <v>1</v>
      </c>
      <c r="G79">
        <v>1</v>
      </c>
      <c r="H79">
        <v>1</v>
      </c>
      <c r="I79" t="s">
        <v>349</v>
      </c>
      <c r="J79" t="s">
        <v>3</v>
      </c>
      <c r="K79" t="s">
        <v>350</v>
      </c>
      <c r="L79">
        <v>1369</v>
      </c>
      <c r="N79">
        <v>1013</v>
      </c>
      <c r="O79" t="s">
        <v>348</v>
      </c>
      <c r="P79" t="s">
        <v>348</v>
      </c>
      <c r="Q79">
        <v>1</v>
      </c>
      <c r="W79">
        <v>0</v>
      </c>
      <c r="X79">
        <v>-1275334932</v>
      </c>
      <c r="Y79">
        <f t="shared" si="22"/>
        <v>1.7550000000000001</v>
      </c>
      <c r="AA79">
        <v>0</v>
      </c>
      <c r="AB79">
        <v>0</v>
      </c>
      <c r="AC79">
        <v>0</v>
      </c>
      <c r="AD79">
        <v>9.17</v>
      </c>
      <c r="AE79">
        <v>0</v>
      </c>
      <c r="AF79">
        <v>0</v>
      </c>
      <c r="AG79">
        <v>0</v>
      </c>
      <c r="AH79">
        <v>9.17</v>
      </c>
      <c r="AI79">
        <v>1</v>
      </c>
      <c r="AJ79">
        <v>1</v>
      </c>
      <c r="AK79">
        <v>1</v>
      </c>
      <c r="AL79">
        <v>1</v>
      </c>
      <c r="AM79">
        <v>4</v>
      </c>
      <c r="AN79">
        <v>0</v>
      </c>
      <c r="AO79">
        <v>1</v>
      </c>
      <c r="AP79">
        <v>1</v>
      </c>
      <c r="AQ79">
        <v>0</v>
      </c>
      <c r="AR79">
        <v>0</v>
      </c>
      <c r="AS79" t="s">
        <v>3</v>
      </c>
      <c r="AT79">
        <v>1.35</v>
      </c>
      <c r="AU79" t="s">
        <v>22</v>
      </c>
      <c r="AV79">
        <v>1</v>
      </c>
      <c r="AW79">
        <v>2</v>
      </c>
      <c r="AX79">
        <v>50210015</v>
      </c>
      <c r="AY79">
        <v>1</v>
      </c>
      <c r="AZ79">
        <v>0</v>
      </c>
      <c r="BA79">
        <v>79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U79">
        <f>ROUND(AT79*Source!I137*AH79*AL79,2)</f>
        <v>49.52</v>
      </c>
      <c r="CV79">
        <f>ROUND(Y79*Source!I137,7)</f>
        <v>7.02</v>
      </c>
      <c r="CW79">
        <v>0</v>
      </c>
      <c r="CX79">
        <f>ROUND(Y79*Source!I137,7)</f>
        <v>7.02</v>
      </c>
      <c r="CY79">
        <f t="shared" si="23"/>
        <v>9.17</v>
      </c>
      <c r="CZ79">
        <f t="shared" si="24"/>
        <v>9.17</v>
      </c>
      <c r="DA79">
        <f t="shared" si="25"/>
        <v>1</v>
      </c>
      <c r="DB79">
        <f t="shared" si="26"/>
        <v>16.094000000000001</v>
      </c>
      <c r="DC79">
        <f t="shared" si="27"/>
        <v>0</v>
      </c>
      <c r="DD79" t="s">
        <v>3</v>
      </c>
      <c r="DE79" t="s">
        <v>3</v>
      </c>
      <c r="DF79">
        <f t="shared" si="28"/>
        <v>0</v>
      </c>
      <c r="DG79">
        <f t="shared" si="29"/>
        <v>0</v>
      </c>
      <c r="DH79">
        <f t="shared" si="30"/>
        <v>0</v>
      </c>
      <c r="DI79">
        <f t="shared" si="31"/>
        <v>64.37</v>
      </c>
      <c r="DJ79">
        <f t="shared" si="32"/>
        <v>64.37</v>
      </c>
      <c r="DK79">
        <v>0</v>
      </c>
      <c r="DL79" t="s">
        <v>3</v>
      </c>
      <c r="DM79">
        <v>0</v>
      </c>
      <c r="DN79" t="s">
        <v>3</v>
      </c>
      <c r="DO79">
        <v>0</v>
      </c>
    </row>
    <row r="80" spans="1:119" x14ac:dyDescent="0.2">
      <c r="A80">
        <f>ROW(Source!A138)</f>
        <v>138</v>
      </c>
      <c r="B80">
        <v>50209403</v>
      </c>
      <c r="C80">
        <v>50209635</v>
      </c>
      <c r="D80">
        <v>38722536</v>
      </c>
      <c r="E80">
        <v>66</v>
      </c>
      <c r="F80">
        <v>1</v>
      </c>
      <c r="G80">
        <v>1</v>
      </c>
      <c r="H80">
        <v>1</v>
      </c>
      <c r="I80" t="s">
        <v>346</v>
      </c>
      <c r="J80" t="s">
        <v>3</v>
      </c>
      <c r="K80" t="s">
        <v>347</v>
      </c>
      <c r="L80">
        <v>1369</v>
      </c>
      <c r="N80">
        <v>1013</v>
      </c>
      <c r="O80" t="s">
        <v>348</v>
      </c>
      <c r="P80" t="s">
        <v>348</v>
      </c>
      <c r="Q80">
        <v>1</v>
      </c>
      <c r="W80">
        <v>0</v>
      </c>
      <c r="X80">
        <v>-512803540</v>
      </c>
      <c r="Y80">
        <f t="shared" si="22"/>
        <v>1.1700000000000002</v>
      </c>
      <c r="AA80">
        <v>0</v>
      </c>
      <c r="AB80">
        <v>0</v>
      </c>
      <c r="AC80">
        <v>0</v>
      </c>
      <c r="AD80">
        <v>9.6199999999999992</v>
      </c>
      <c r="AE80">
        <v>0</v>
      </c>
      <c r="AF80">
        <v>0</v>
      </c>
      <c r="AG80">
        <v>0</v>
      </c>
      <c r="AH80">
        <v>9.6199999999999992</v>
      </c>
      <c r="AI80">
        <v>1</v>
      </c>
      <c r="AJ80">
        <v>1</v>
      </c>
      <c r="AK80">
        <v>1</v>
      </c>
      <c r="AL80">
        <v>1</v>
      </c>
      <c r="AM80">
        <v>4</v>
      </c>
      <c r="AN80">
        <v>0</v>
      </c>
      <c r="AO80">
        <v>1</v>
      </c>
      <c r="AP80">
        <v>1</v>
      </c>
      <c r="AQ80">
        <v>0</v>
      </c>
      <c r="AR80">
        <v>0</v>
      </c>
      <c r="AS80" t="s">
        <v>3</v>
      </c>
      <c r="AT80">
        <v>0.9</v>
      </c>
      <c r="AU80" t="s">
        <v>22</v>
      </c>
      <c r="AV80">
        <v>1</v>
      </c>
      <c r="AW80">
        <v>2</v>
      </c>
      <c r="AX80">
        <v>50210016</v>
      </c>
      <c r="AY80">
        <v>1</v>
      </c>
      <c r="AZ80">
        <v>0</v>
      </c>
      <c r="BA80">
        <v>80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U80">
        <f>ROUND(AT80*Source!I138*AH80*AL80,2)</f>
        <v>51.95</v>
      </c>
      <c r="CV80">
        <f>ROUND(Y80*Source!I138,7)</f>
        <v>7.02</v>
      </c>
      <c r="CW80">
        <v>0</v>
      </c>
      <c r="CX80">
        <f>ROUND(Y80*Source!I138,7)</f>
        <v>7.02</v>
      </c>
      <c r="CY80">
        <f t="shared" si="23"/>
        <v>9.6199999999999992</v>
      </c>
      <c r="CZ80">
        <f t="shared" si="24"/>
        <v>9.6199999999999992</v>
      </c>
      <c r="DA80">
        <f t="shared" si="25"/>
        <v>1</v>
      </c>
      <c r="DB80">
        <f t="shared" si="26"/>
        <v>11.257999999999999</v>
      </c>
      <c r="DC80">
        <f t="shared" si="27"/>
        <v>0</v>
      </c>
      <c r="DD80" t="s">
        <v>3</v>
      </c>
      <c r="DE80" t="s">
        <v>3</v>
      </c>
      <c r="DF80">
        <f t="shared" si="28"/>
        <v>0</v>
      </c>
      <c r="DG80">
        <f t="shared" si="29"/>
        <v>0</v>
      </c>
      <c r="DH80">
        <f t="shared" si="30"/>
        <v>0</v>
      </c>
      <c r="DI80">
        <f t="shared" si="31"/>
        <v>67.53</v>
      </c>
      <c r="DJ80">
        <f t="shared" si="32"/>
        <v>67.53</v>
      </c>
      <c r="DK80">
        <v>0</v>
      </c>
      <c r="DL80" t="s">
        <v>3</v>
      </c>
      <c r="DM80">
        <v>0</v>
      </c>
      <c r="DN80" t="s">
        <v>3</v>
      </c>
      <c r="DO80">
        <v>0</v>
      </c>
    </row>
    <row r="81" spans="1:119" x14ac:dyDescent="0.2">
      <c r="A81">
        <f>ROW(Source!A138)</f>
        <v>138</v>
      </c>
      <c r="B81">
        <v>50209403</v>
      </c>
      <c r="C81">
        <v>50209635</v>
      </c>
      <c r="D81">
        <v>38722550</v>
      </c>
      <c r="E81">
        <v>66</v>
      </c>
      <c r="F81">
        <v>1</v>
      </c>
      <c r="G81">
        <v>1</v>
      </c>
      <c r="H81">
        <v>1</v>
      </c>
      <c r="I81" t="s">
        <v>349</v>
      </c>
      <c r="J81" t="s">
        <v>3</v>
      </c>
      <c r="K81" t="s">
        <v>350</v>
      </c>
      <c r="L81">
        <v>1369</v>
      </c>
      <c r="N81">
        <v>1013</v>
      </c>
      <c r="O81" t="s">
        <v>348</v>
      </c>
      <c r="P81" t="s">
        <v>348</v>
      </c>
      <c r="Q81">
        <v>1</v>
      </c>
      <c r="W81">
        <v>0</v>
      </c>
      <c r="X81">
        <v>-1275334932</v>
      </c>
      <c r="Y81">
        <f t="shared" si="22"/>
        <v>1.1700000000000002</v>
      </c>
      <c r="AA81">
        <v>0</v>
      </c>
      <c r="AB81">
        <v>0</v>
      </c>
      <c r="AC81">
        <v>0</v>
      </c>
      <c r="AD81">
        <v>9.17</v>
      </c>
      <c r="AE81">
        <v>0</v>
      </c>
      <c r="AF81">
        <v>0</v>
      </c>
      <c r="AG81">
        <v>0</v>
      </c>
      <c r="AH81">
        <v>9.17</v>
      </c>
      <c r="AI81">
        <v>1</v>
      </c>
      <c r="AJ81">
        <v>1</v>
      </c>
      <c r="AK81">
        <v>1</v>
      </c>
      <c r="AL81">
        <v>1</v>
      </c>
      <c r="AM81">
        <v>4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0.9</v>
      </c>
      <c r="AU81" t="s">
        <v>22</v>
      </c>
      <c r="AV81">
        <v>1</v>
      </c>
      <c r="AW81">
        <v>2</v>
      </c>
      <c r="AX81">
        <v>50210017</v>
      </c>
      <c r="AY81">
        <v>1</v>
      </c>
      <c r="AZ81">
        <v>0</v>
      </c>
      <c r="BA81">
        <v>81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U81">
        <f>ROUND(AT81*Source!I138*AH81*AL81,2)</f>
        <v>49.52</v>
      </c>
      <c r="CV81">
        <f>ROUND(Y81*Source!I138,7)</f>
        <v>7.02</v>
      </c>
      <c r="CW81">
        <v>0</v>
      </c>
      <c r="CX81">
        <f>ROUND(Y81*Source!I138,7)</f>
        <v>7.02</v>
      </c>
      <c r="CY81">
        <f t="shared" si="23"/>
        <v>9.17</v>
      </c>
      <c r="CZ81">
        <f t="shared" si="24"/>
        <v>9.17</v>
      </c>
      <c r="DA81">
        <f t="shared" si="25"/>
        <v>1</v>
      </c>
      <c r="DB81">
        <f t="shared" si="26"/>
        <v>10.725</v>
      </c>
      <c r="DC81">
        <f t="shared" si="27"/>
        <v>0</v>
      </c>
      <c r="DD81" t="s">
        <v>3</v>
      </c>
      <c r="DE81" t="s">
        <v>3</v>
      </c>
      <c r="DF81">
        <f t="shared" si="28"/>
        <v>0</v>
      </c>
      <c r="DG81">
        <f t="shared" si="29"/>
        <v>0</v>
      </c>
      <c r="DH81">
        <f t="shared" si="30"/>
        <v>0</v>
      </c>
      <c r="DI81">
        <f t="shared" si="31"/>
        <v>64.37</v>
      </c>
      <c r="DJ81">
        <f t="shared" si="32"/>
        <v>64.37</v>
      </c>
      <c r="DK81">
        <v>0</v>
      </c>
      <c r="DL81" t="s">
        <v>3</v>
      </c>
      <c r="DM81">
        <v>0</v>
      </c>
      <c r="DN81" t="s">
        <v>3</v>
      </c>
      <c r="DO81">
        <v>0</v>
      </c>
    </row>
    <row r="82" spans="1:119" x14ac:dyDescent="0.2">
      <c r="A82">
        <f>ROW(Source!A139)</f>
        <v>139</v>
      </c>
      <c r="B82">
        <v>50209403</v>
      </c>
      <c r="C82">
        <v>50209636</v>
      </c>
      <c r="D82">
        <v>38722536</v>
      </c>
      <c r="E82">
        <v>66</v>
      </c>
      <c r="F82">
        <v>1</v>
      </c>
      <c r="G82">
        <v>1</v>
      </c>
      <c r="H82">
        <v>1</v>
      </c>
      <c r="I82" t="s">
        <v>346</v>
      </c>
      <c r="J82" t="s">
        <v>3</v>
      </c>
      <c r="K82" t="s">
        <v>347</v>
      </c>
      <c r="L82">
        <v>1369</v>
      </c>
      <c r="N82">
        <v>1013</v>
      </c>
      <c r="O82" t="s">
        <v>348</v>
      </c>
      <c r="P82" t="s">
        <v>348</v>
      </c>
      <c r="Q82">
        <v>1</v>
      </c>
      <c r="W82">
        <v>0</v>
      </c>
      <c r="X82">
        <v>-512803540</v>
      </c>
      <c r="Y82">
        <f t="shared" si="22"/>
        <v>0.84500000000000008</v>
      </c>
      <c r="AA82">
        <v>0</v>
      </c>
      <c r="AB82">
        <v>0</v>
      </c>
      <c r="AC82">
        <v>0</v>
      </c>
      <c r="AD82">
        <v>9.6199999999999992</v>
      </c>
      <c r="AE82">
        <v>0</v>
      </c>
      <c r="AF82">
        <v>0</v>
      </c>
      <c r="AG82">
        <v>0</v>
      </c>
      <c r="AH82">
        <v>9.6199999999999992</v>
      </c>
      <c r="AI82">
        <v>1</v>
      </c>
      <c r="AJ82">
        <v>1</v>
      </c>
      <c r="AK82">
        <v>1</v>
      </c>
      <c r="AL82">
        <v>1</v>
      </c>
      <c r="AM82">
        <v>4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0.65</v>
      </c>
      <c r="AU82" t="s">
        <v>22</v>
      </c>
      <c r="AV82">
        <v>1</v>
      </c>
      <c r="AW82">
        <v>2</v>
      </c>
      <c r="AX82">
        <v>50210018</v>
      </c>
      <c r="AY82">
        <v>1</v>
      </c>
      <c r="AZ82">
        <v>0</v>
      </c>
      <c r="BA82">
        <v>82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U82">
        <f>ROUND(AT82*Source!I139*AH82*AL82,2)</f>
        <v>50.02</v>
      </c>
      <c r="CV82">
        <f>ROUND(Y82*Source!I139,7)</f>
        <v>6.76</v>
      </c>
      <c r="CW82">
        <v>0</v>
      </c>
      <c r="CX82">
        <f>ROUND(Y82*Source!I139,7)</f>
        <v>6.76</v>
      </c>
      <c r="CY82">
        <f t="shared" si="23"/>
        <v>9.6199999999999992</v>
      </c>
      <c r="CZ82">
        <f t="shared" si="24"/>
        <v>9.6199999999999992</v>
      </c>
      <c r="DA82">
        <f t="shared" si="25"/>
        <v>1</v>
      </c>
      <c r="DB82">
        <f t="shared" si="26"/>
        <v>8.125</v>
      </c>
      <c r="DC82">
        <f t="shared" si="27"/>
        <v>0</v>
      </c>
      <c r="DD82" t="s">
        <v>3</v>
      </c>
      <c r="DE82" t="s">
        <v>3</v>
      </c>
      <c r="DF82">
        <f t="shared" si="28"/>
        <v>0</v>
      </c>
      <c r="DG82">
        <f t="shared" si="29"/>
        <v>0</v>
      </c>
      <c r="DH82">
        <f t="shared" si="30"/>
        <v>0</v>
      </c>
      <c r="DI82">
        <f t="shared" si="31"/>
        <v>65.03</v>
      </c>
      <c r="DJ82">
        <f t="shared" si="32"/>
        <v>65.03</v>
      </c>
      <c r="DK82">
        <v>0</v>
      </c>
      <c r="DL82" t="s">
        <v>3</v>
      </c>
      <c r="DM82">
        <v>0</v>
      </c>
      <c r="DN82" t="s">
        <v>3</v>
      </c>
      <c r="DO82">
        <v>0</v>
      </c>
    </row>
    <row r="83" spans="1:119" x14ac:dyDescent="0.2">
      <c r="A83">
        <f>ROW(Source!A139)</f>
        <v>139</v>
      </c>
      <c r="B83">
        <v>50209403</v>
      </c>
      <c r="C83">
        <v>50209636</v>
      </c>
      <c r="D83">
        <v>38722550</v>
      </c>
      <c r="E83">
        <v>66</v>
      </c>
      <c r="F83">
        <v>1</v>
      </c>
      <c r="G83">
        <v>1</v>
      </c>
      <c r="H83">
        <v>1</v>
      </c>
      <c r="I83" t="s">
        <v>349</v>
      </c>
      <c r="J83" t="s">
        <v>3</v>
      </c>
      <c r="K83" t="s">
        <v>350</v>
      </c>
      <c r="L83">
        <v>1369</v>
      </c>
      <c r="N83">
        <v>1013</v>
      </c>
      <c r="O83" t="s">
        <v>348</v>
      </c>
      <c r="P83" t="s">
        <v>348</v>
      </c>
      <c r="Q83">
        <v>1</v>
      </c>
      <c r="W83">
        <v>0</v>
      </c>
      <c r="X83">
        <v>-1275334932</v>
      </c>
      <c r="Y83">
        <f t="shared" si="22"/>
        <v>0.84500000000000008</v>
      </c>
      <c r="AA83">
        <v>0</v>
      </c>
      <c r="AB83">
        <v>0</v>
      </c>
      <c r="AC83">
        <v>0</v>
      </c>
      <c r="AD83">
        <v>9.17</v>
      </c>
      <c r="AE83">
        <v>0</v>
      </c>
      <c r="AF83">
        <v>0</v>
      </c>
      <c r="AG83">
        <v>0</v>
      </c>
      <c r="AH83">
        <v>9.17</v>
      </c>
      <c r="AI83">
        <v>1</v>
      </c>
      <c r="AJ83">
        <v>1</v>
      </c>
      <c r="AK83">
        <v>1</v>
      </c>
      <c r="AL83">
        <v>1</v>
      </c>
      <c r="AM83">
        <v>4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0.65</v>
      </c>
      <c r="AU83" t="s">
        <v>22</v>
      </c>
      <c r="AV83">
        <v>1</v>
      </c>
      <c r="AW83">
        <v>2</v>
      </c>
      <c r="AX83">
        <v>50210019</v>
      </c>
      <c r="AY83">
        <v>1</v>
      </c>
      <c r="AZ83">
        <v>0</v>
      </c>
      <c r="BA83">
        <v>83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U83">
        <f>ROUND(AT83*Source!I139*AH83*AL83,2)</f>
        <v>47.68</v>
      </c>
      <c r="CV83">
        <f>ROUND(Y83*Source!I139,7)</f>
        <v>6.76</v>
      </c>
      <c r="CW83">
        <v>0</v>
      </c>
      <c r="CX83">
        <f>ROUND(Y83*Source!I139,7)</f>
        <v>6.76</v>
      </c>
      <c r="CY83">
        <f t="shared" si="23"/>
        <v>9.17</v>
      </c>
      <c r="CZ83">
        <f t="shared" si="24"/>
        <v>9.17</v>
      </c>
      <c r="DA83">
        <f t="shared" si="25"/>
        <v>1</v>
      </c>
      <c r="DB83">
        <f t="shared" si="26"/>
        <v>7.7480000000000002</v>
      </c>
      <c r="DC83">
        <f t="shared" si="27"/>
        <v>0</v>
      </c>
      <c r="DD83" t="s">
        <v>3</v>
      </c>
      <c r="DE83" t="s">
        <v>3</v>
      </c>
      <c r="DF83">
        <f t="shared" si="28"/>
        <v>0</v>
      </c>
      <c r="DG83">
        <f t="shared" si="29"/>
        <v>0</v>
      </c>
      <c r="DH83">
        <f t="shared" si="30"/>
        <v>0</v>
      </c>
      <c r="DI83">
        <f t="shared" si="31"/>
        <v>61.99</v>
      </c>
      <c r="DJ83">
        <f t="shared" si="32"/>
        <v>61.99</v>
      </c>
      <c r="DK83">
        <v>0</v>
      </c>
      <c r="DL83" t="s">
        <v>3</v>
      </c>
      <c r="DM83">
        <v>0</v>
      </c>
      <c r="DN83" t="s">
        <v>3</v>
      </c>
      <c r="DO83">
        <v>0</v>
      </c>
    </row>
    <row r="84" spans="1:119" x14ac:dyDescent="0.2">
      <c r="A84">
        <f>ROW(Source!A140)</f>
        <v>140</v>
      </c>
      <c r="B84">
        <v>50209403</v>
      </c>
      <c r="C84">
        <v>50209637</v>
      </c>
      <c r="D84">
        <v>38722536</v>
      </c>
      <c r="E84">
        <v>66</v>
      </c>
      <c r="F84">
        <v>1</v>
      </c>
      <c r="G84">
        <v>1</v>
      </c>
      <c r="H84">
        <v>1</v>
      </c>
      <c r="I84" t="s">
        <v>346</v>
      </c>
      <c r="J84" t="s">
        <v>3</v>
      </c>
      <c r="K84" t="s">
        <v>347</v>
      </c>
      <c r="L84">
        <v>1369</v>
      </c>
      <c r="N84">
        <v>1013</v>
      </c>
      <c r="O84" t="s">
        <v>348</v>
      </c>
      <c r="P84" t="s">
        <v>348</v>
      </c>
      <c r="Q84">
        <v>1</v>
      </c>
      <c r="W84">
        <v>0</v>
      </c>
      <c r="X84">
        <v>-512803540</v>
      </c>
      <c r="Y84">
        <f t="shared" si="22"/>
        <v>1.1700000000000002</v>
      </c>
      <c r="AA84">
        <v>0</v>
      </c>
      <c r="AB84">
        <v>0</v>
      </c>
      <c r="AC84">
        <v>0</v>
      </c>
      <c r="AD84">
        <v>9.6199999999999992</v>
      </c>
      <c r="AE84">
        <v>0</v>
      </c>
      <c r="AF84">
        <v>0</v>
      </c>
      <c r="AG84">
        <v>0</v>
      </c>
      <c r="AH84">
        <v>9.6199999999999992</v>
      </c>
      <c r="AI84">
        <v>1</v>
      </c>
      <c r="AJ84">
        <v>1</v>
      </c>
      <c r="AK84">
        <v>1</v>
      </c>
      <c r="AL84">
        <v>1</v>
      </c>
      <c r="AM84">
        <v>4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0.9</v>
      </c>
      <c r="AU84" t="s">
        <v>22</v>
      </c>
      <c r="AV84">
        <v>1</v>
      </c>
      <c r="AW84">
        <v>2</v>
      </c>
      <c r="AX84">
        <v>50210020</v>
      </c>
      <c r="AY84">
        <v>1</v>
      </c>
      <c r="AZ84">
        <v>0</v>
      </c>
      <c r="BA84">
        <v>84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U84">
        <f>ROUND(AT84*Source!I140*AH84*AL84,2)</f>
        <v>17.32</v>
      </c>
      <c r="CV84">
        <f>ROUND(Y84*Source!I140,7)</f>
        <v>2.34</v>
      </c>
      <c r="CW84">
        <v>0</v>
      </c>
      <c r="CX84">
        <f>ROUND(Y84*Source!I140,7)</f>
        <v>2.34</v>
      </c>
      <c r="CY84">
        <f t="shared" si="23"/>
        <v>9.6199999999999992</v>
      </c>
      <c r="CZ84">
        <f t="shared" si="24"/>
        <v>9.6199999999999992</v>
      </c>
      <c r="DA84">
        <f t="shared" si="25"/>
        <v>1</v>
      </c>
      <c r="DB84">
        <f t="shared" si="26"/>
        <v>11.257999999999999</v>
      </c>
      <c r="DC84">
        <f t="shared" si="27"/>
        <v>0</v>
      </c>
      <c r="DD84" t="s">
        <v>3</v>
      </c>
      <c r="DE84" t="s">
        <v>3</v>
      </c>
      <c r="DF84">
        <f t="shared" si="28"/>
        <v>0</v>
      </c>
      <c r="DG84">
        <f t="shared" si="29"/>
        <v>0</v>
      </c>
      <c r="DH84">
        <f t="shared" si="30"/>
        <v>0</v>
      </c>
      <c r="DI84">
        <f t="shared" si="31"/>
        <v>22.51</v>
      </c>
      <c r="DJ84">
        <f t="shared" si="32"/>
        <v>22.51</v>
      </c>
      <c r="DK84">
        <v>0</v>
      </c>
      <c r="DL84" t="s">
        <v>3</v>
      </c>
      <c r="DM84">
        <v>0</v>
      </c>
      <c r="DN84" t="s">
        <v>3</v>
      </c>
      <c r="DO84">
        <v>0</v>
      </c>
    </row>
    <row r="85" spans="1:119" x14ac:dyDescent="0.2">
      <c r="A85">
        <f>ROW(Source!A140)</f>
        <v>140</v>
      </c>
      <c r="B85">
        <v>50209403</v>
      </c>
      <c r="C85">
        <v>50209637</v>
      </c>
      <c r="D85">
        <v>38722550</v>
      </c>
      <c r="E85">
        <v>66</v>
      </c>
      <c r="F85">
        <v>1</v>
      </c>
      <c r="G85">
        <v>1</v>
      </c>
      <c r="H85">
        <v>1</v>
      </c>
      <c r="I85" t="s">
        <v>349</v>
      </c>
      <c r="J85" t="s">
        <v>3</v>
      </c>
      <c r="K85" t="s">
        <v>350</v>
      </c>
      <c r="L85">
        <v>1369</v>
      </c>
      <c r="N85">
        <v>1013</v>
      </c>
      <c r="O85" t="s">
        <v>348</v>
      </c>
      <c r="P85" t="s">
        <v>348</v>
      </c>
      <c r="Q85">
        <v>1</v>
      </c>
      <c r="W85">
        <v>0</v>
      </c>
      <c r="X85">
        <v>-1275334932</v>
      </c>
      <c r="Y85">
        <f t="shared" si="22"/>
        <v>1.1700000000000002</v>
      </c>
      <c r="AA85">
        <v>0</v>
      </c>
      <c r="AB85">
        <v>0</v>
      </c>
      <c r="AC85">
        <v>0</v>
      </c>
      <c r="AD85">
        <v>9.17</v>
      </c>
      <c r="AE85">
        <v>0</v>
      </c>
      <c r="AF85">
        <v>0</v>
      </c>
      <c r="AG85">
        <v>0</v>
      </c>
      <c r="AH85">
        <v>9.17</v>
      </c>
      <c r="AI85">
        <v>1</v>
      </c>
      <c r="AJ85">
        <v>1</v>
      </c>
      <c r="AK85">
        <v>1</v>
      </c>
      <c r="AL85">
        <v>1</v>
      </c>
      <c r="AM85">
        <v>4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0.9</v>
      </c>
      <c r="AU85" t="s">
        <v>22</v>
      </c>
      <c r="AV85">
        <v>1</v>
      </c>
      <c r="AW85">
        <v>2</v>
      </c>
      <c r="AX85">
        <v>50210021</v>
      </c>
      <c r="AY85">
        <v>1</v>
      </c>
      <c r="AZ85">
        <v>0</v>
      </c>
      <c r="BA85">
        <v>85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U85">
        <f>ROUND(AT85*Source!I140*AH85*AL85,2)</f>
        <v>16.510000000000002</v>
      </c>
      <c r="CV85">
        <f>ROUND(Y85*Source!I140,7)</f>
        <v>2.34</v>
      </c>
      <c r="CW85">
        <v>0</v>
      </c>
      <c r="CX85">
        <f>ROUND(Y85*Source!I140,7)</f>
        <v>2.34</v>
      </c>
      <c r="CY85">
        <f t="shared" si="23"/>
        <v>9.17</v>
      </c>
      <c r="CZ85">
        <f t="shared" si="24"/>
        <v>9.17</v>
      </c>
      <c r="DA85">
        <f t="shared" si="25"/>
        <v>1</v>
      </c>
      <c r="DB85">
        <f t="shared" si="26"/>
        <v>10.725</v>
      </c>
      <c r="DC85">
        <f t="shared" si="27"/>
        <v>0</v>
      </c>
      <c r="DD85" t="s">
        <v>3</v>
      </c>
      <c r="DE85" t="s">
        <v>3</v>
      </c>
      <c r="DF85">
        <f t="shared" si="28"/>
        <v>0</v>
      </c>
      <c r="DG85">
        <f t="shared" si="29"/>
        <v>0</v>
      </c>
      <c r="DH85">
        <f t="shared" si="30"/>
        <v>0</v>
      </c>
      <c r="DI85">
        <f t="shared" si="31"/>
        <v>21.46</v>
      </c>
      <c r="DJ85">
        <f t="shared" si="32"/>
        <v>21.46</v>
      </c>
      <c r="DK85">
        <v>0</v>
      </c>
      <c r="DL85" t="s">
        <v>3</v>
      </c>
      <c r="DM85">
        <v>0</v>
      </c>
      <c r="DN85" t="s">
        <v>3</v>
      </c>
      <c r="DO85">
        <v>0</v>
      </c>
    </row>
    <row r="86" spans="1:119" x14ac:dyDescent="0.2">
      <c r="A86">
        <f>ROW(Source!A176)</f>
        <v>176</v>
      </c>
      <c r="B86">
        <v>50209403</v>
      </c>
      <c r="C86">
        <v>50209696</v>
      </c>
      <c r="D86">
        <v>38722536</v>
      </c>
      <c r="E86">
        <v>66</v>
      </c>
      <c r="F86">
        <v>1</v>
      </c>
      <c r="G86">
        <v>1</v>
      </c>
      <c r="H86">
        <v>1</v>
      </c>
      <c r="I86" t="s">
        <v>346</v>
      </c>
      <c r="J86" t="s">
        <v>3</v>
      </c>
      <c r="K86" t="s">
        <v>347</v>
      </c>
      <c r="L86">
        <v>1369</v>
      </c>
      <c r="N86">
        <v>1013</v>
      </c>
      <c r="O86" t="s">
        <v>348</v>
      </c>
      <c r="P86" t="s">
        <v>348</v>
      </c>
      <c r="Q86">
        <v>1</v>
      </c>
      <c r="W86">
        <v>0</v>
      </c>
      <c r="X86">
        <v>-512803540</v>
      </c>
      <c r="Y86">
        <f t="shared" si="22"/>
        <v>0.84500000000000008</v>
      </c>
      <c r="AA86">
        <v>0</v>
      </c>
      <c r="AB86">
        <v>0</v>
      </c>
      <c r="AC86">
        <v>0</v>
      </c>
      <c r="AD86">
        <v>9.6199999999999992</v>
      </c>
      <c r="AE86">
        <v>0</v>
      </c>
      <c r="AF86">
        <v>0</v>
      </c>
      <c r="AG86">
        <v>0</v>
      </c>
      <c r="AH86">
        <v>9.6199999999999992</v>
      </c>
      <c r="AI86">
        <v>1</v>
      </c>
      <c r="AJ86">
        <v>1</v>
      </c>
      <c r="AK86">
        <v>1</v>
      </c>
      <c r="AL86">
        <v>1</v>
      </c>
      <c r="AM86">
        <v>4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0.65</v>
      </c>
      <c r="AU86" t="s">
        <v>22</v>
      </c>
      <c r="AV86">
        <v>1</v>
      </c>
      <c r="AW86">
        <v>2</v>
      </c>
      <c r="AX86">
        <v>50210022</v>
      </c>
      <c r="AY86">
        <v>1</v>
      </c>
      <c r="AZ86">
        <v>0</v>
      </c>
      <c r="BA86">
        <v>86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U86">
        <f>ROUND(AT86*Source!I176*AH86*AL86,2)</f>
        <v>43.77</v>
      </c>
      <c r="CV86">
        <f>ROUND(Y86*Source!I176,7)</f>
        <v>5.915</v>
      </c>
      <c r="CW86">
        <v>0</v>
      </c>
      <c r="CX86">
        <f>ROUND(Y86*Source!I176,7)</f>
        <v>5.915</v>
      </c>
      <c r="CY86">
        <f t="shared" si="23"/>
        <v>9.6199999999999992</v>
      </c>
      <c r="CZ86">
        <f t="shared" si="24"/>
        <v>9.6199999999999992</v>
      </c>
      <c r="DA86">
        <f t="shared" si="25"/>
        <v>1</v>
      </c>
      <c r="DB86">
        <f t="shared" si="26"/>
        <v>8.125</v>
      </c>
      <c r="DC86">
        <f t="shared" si="27"/>
        <v>0</v>
      </c>
      <c r="DD86" t="s">
        <v>3</v>
      </c>
      <c r="DE86" t="s">
        <v>3</v>
      </c>
      <c r="DF86">
        <f t="shared" si="28"/>
        <v>0</v>
      </c>
      <c r="DG86">
        <f t="shared" si="29"/>
        <v>0</v>
      </c>
      <c r="DH86">
        <f t="shared" si="30"/>
        <v>0</v>
      </c>
      <c r="DI86">
        <f t="shared" si="31"/>
        <v>56.9</v>
      </c>
      <c r="DJ86">
        <f t="shared" si="32"/>
        <v>56.9</v>
      </c>
      <c r="DK86">
        <v>0</v>
      </c>
      <c r="DL86" t="s">
        <v>3</v>
      </c>
      <c r="DM86">
        <v>0</v>
      </c>
      <c r="DN86" t="s">
        <v>3</v>
      </c>
      <c r="DO86">
        <v>0</v>
      </c>
    </row>
    <row r="87" spans="1:119" x14ac:dyDescent="0.2">
      <c r="A87">
        <f>ROW(Source!A176)</f>
        <v>176</v>
      </c>
      <c r="B87">
        <v>50209403</v>
      </c>
      <c r="C87">
        <v>50209696</v>
      </c>
      <c r="D87">
        <v>38722550</v>
      </c>
      <c r="E87">
        <v>66</v>
      </c>
      <c r="F87">
        <v>1</v>
      </c>
      <c r="G87">
        <v>1</v>
      </c>
      <c r="H87">
        <v>1</v>
      </c>
      <c r="I87" t="s">
        <v>349</v>
      </c>
      <c r="J87" t="s">
        <v>3</v>
      </c>
      <c r="K87" t="s">
        <v>350</v>
      </c>
      <c r="L87">
        <v>1369</v>
      </c>
      <c r="N87">
        <v>1013</v>
      </c>
      <c r="O87" t="s">
        <v>348</v>
      </c>
      <c r="P87" t="s">
        <v>348</v>
      </c>
      <c r="Q87">
        <v>1</v>
      </c>
      <c r="W87">
        <v>0</v>
      </c>
      <c r="X87">
        <v>-1275334932</v>
      </c>
      <c r="Y87">
        <f t="shared" si="22"/>
        <v>0.84500000000000008</v>
      </c>
      <c r="AA87">
        <v>0</v>
      </c>
      <c r="AB87">
        <v>0</v>
      </c>
      <c r="AC87">
        <v>0</v>
      </c>
      <c r="AD87">
        <v>9.17</v>
      </c>
      <c r="AE87">
        <v>0</v>
      </c>
      <c r="AF87">
        <v>0</v>
      </c>
      <c r="AG87">
        <v>0</v>
      </c>
      <c r="AH87">
        <v>9.17</v>
      </c>
      <c r="AI87">
        <v>1</v>
      </c>
      <c r="AJ87">
        <v>1</v>
      </c>
      <c r="AK87">
        <v>1</v>
      </c>
      <c r="AL87">
        <v>1</v>
      </c>
      <c r="AM87">
        <v>4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0.65</v>
      </c>
      <c r="AU87" t="s">
        <v>22</v>
      </c>
      <c r="AV87">
        <v>1</v>
      </c>
      <c r="AW87">
        <v>2</v>
      </c>
      <c r="AX87">
        <v>50210023</v>
      </c>
      <c r="AY87">
        <v>1</v>
      </c>
      <c r="AZ87">
        <v>0</v>
      </c>
      <c r="BA87">
        <v>87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U87">
        <f>ROUND(AT87*Source!I176*AH87*AL87,2)</f>
        <v>41.72</v>
      </c>
      <c r="CV87">
        <f>ROUND(Y87*Source!I176,7)</f>
        <v>5.915</v>
      </c>
      <c r="CW87">
        <v>0</v>
      </c>
      <c r="CX87">
        <f>ROUND(Y87*Source!I176,7)</f>
        <v>5.915</v>
      </c>
      <c r="CY87">
        <f t="shared" si="23"/>
        <v>9.17</v>
      </c>
      <c r="CZ87">
        <f t="shared" si="24"/>
        <v>9.17</v>
      </c>
      <c r="DA87">
        <f t="shared" si="25"/>
        <v>1</v>
      </c>
      <c r="DB87">
        <f t="shared" si="26"/>
        <v>7.7480000000000002</v>
      </c>
      <c r="DC87">
        <f t="shared" si="27"/>
        <v>0</v>
      </c>
      <c r="DD87" t="s">
        <v>3</v>
      </c>
      <c r="DE87" t="s">
        <v>3</v>
      </c>
      <c r="DF87">
        <f t="shared" si="28"/>
        <v>0</v>
      </c>
      <c r="DG87">
        <f t="shared" si="29"/>
        <v>0</v>
      </c>
      <c r="DH87">
        <f t="shared" si="30"/>
        <v>0</v>
      </c>
      <c r="DI87">
        <f t="shared" si="31"/>
        <v>54.24</v>
      </c>
      <c r="DJ87">
        <f t="shared" si="32"/>
        <v>54.24</v>
      </c>
      <c r="DK87">
        <v>0</v>
      </c>
      <c r="DL87" t="s">
        <v>3</v>
      </c>
      <c r="DM87">
        <v>0</v>
      </c>
      <c r="DN87" t="s">
        <v>3</v>
      </c>
      <c r="DO87">
        <v>0</v>
      </c>
    </row>
    <row r="88" spans="1:119" x14ac:dyDescent="0.2">
      <c r="A88">
        <f>ROW(Source!A177)</f>
        <v>177</v>
      </c>
      <c r="B88">
        <v>50209403</v>
      </c>
      <c r="C88">
        <v>50209697</v>
      </c>
      <c r="D88">
        <v>38722536</v>
      </c>
      <c r="E88">
        <v>66</v>
      </c>
      <c r="F88">
        <v>1</v>
      </c>
      <c r="G88">
        <v>1</v>
      </c>
      <c r="H88">
        <v>1</v>
      </c>
      <c r="I88" t="s">
        <v>346</v>
      </c>
      <c r="J88" t="s">
        <v>3</v>
      </c>
      <c r="K88" t="s">
        <v>347</v>
      </c>
      <c r="L88">
        <v>1369</v>
      </c>
      <c r="N88">
        <v>1013</v>
      </c>
      <c r="O88" t="s">
        <v>348</v>
      </c>
      <c r="P88" t="s">
        <v>348</v>
      </c>
      <c r="Q88">
        <v>1</v>
      </c>
      <c r="W88">
        <v>0</v>
      </c>
      <c r="X88">
        <v>-512803540</v>
      </c>
      <c r="Y88">
        <f t="shared" si="22"/>
        <v>1.1700000000000002</v>
      </c>
      <c r="AA88">
        <v>0</v>
      </c>
      <c r="AB88">
        <v>0</v>
      </c>
      <c r="AC88">
        <v>0</v>
      </c>
      <c r="AD88">
        <v>9.6199999999999992</v>
      </c>
      <c r="AE88">
        <v>0</v>
      </c>
      <c r="AF88">
        <v>0</v>
      </c>
      <c r="AG88">
        <v>0</v>
      </c>
      <c r="AH88">
        <v>9.6199999999999992</v>
      </c>
      <c r="AI88">
        <v>1</v>
      </c>
      <c r="AJ88">
        <v>1</v>
      </c>
      <c r="AK88">
        <v>1</v>
      </c>
      <c r="AL88">
        <v>1</v>
      </c>
      <c r="AM88">
        <v>4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0.9</v>
      </c>
      <c r="AU88" t="s">
        <v>22</v>
      </c>
      <c r="AV88">
        <v>1</v>
      </c>
      <c r="AW88">
        <v>2</v>
      </c>
      <c r="AX88">
        <v>50210024</v>
      </c>
      <c r="AY88">
        <v>1</v>
      </c>
      <c r="AZ88">
        <v>0</v>
      </c>
      <c r="BA88">
        <v>88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U88">
        <f>ROUND(AT88*Source!I177*AH88*AL88,2)</f>
        <v>8.66</v>
      </c>
      <c r="CV88">
        <f>ROUND(Y88*Source!I177,7)</f>
        <v>1.17</v>
      </c>
      <c r="CW88">
        <v>0</v>
      </c>
      <c r="CX88">
        <f>ROUND(Y88*Source!I177,7)</f>
        <v>1.17</v>
      </c>
      <c r="CY88">
        <f t="shared" si="23"/>
        <v>9.6199999999999992</v>
      </c>
      <c r="CZ88">
        <f t="shared" si="24"/>
        <v>9.6199999999999992</v>
      </c>
      <c r="DA88">
        <f t="shared" si="25"/>
        <v>1</v>
      </c>
      <c r="DB88">
        <f t="shared" si="26"/>
        <v>11.257999999999999</v>
      </c>
      <c r="DC88">
        <f t="shared" si="27"/>
        <v>0</v>
      </c>
      <c r="DD88" t="s">
        <v>3</v>
      </c>
      <c r="DE88" t="s">
        <v>3</v>
      </c>
      <c r="DF88">
        <f t="shared" si="28"/>
        <v>0</v>
      </c>
      <c r="DG88">
        <f t="shared" si="29"/>
        <v>0</v>
      </c>
      <c r="DH88">
        <f t="shared" si="30"/>
        <v>0</v>
      </c>
      <c r="DI88">
        <f t="shared" si="31"/>
        <v>11.26</v>
      </c>
      <c r="DJ88">
        <f t="shared" si="32"/>
        <v>11.26</v>
      </c>
      <c r="DK88">
        <v>0</v>
      </c>
      <c r="DL88" t="s">
        <v>3</v>
      </c>
      <c r="DM88">
        <v>0</v>
      </c>
      <c r="DN88" t="s">
        <v>3</v>
      </c>
      <c r="DO88">
        <v>0</v>
      </c>
    </row>
    <row r="89" spans="1:119" x14ac:dyDescent="0.2">
      <c r="A89">
        <f>ROW(Source!A177)</f>
        <v>177</v>
      </c>
      <c r="B89">
        <v>50209403</v>
      </c>
      <c r="C89">
        <v>50209697</v>
      </c>
      <c r="D89">
        <v>38722550</v>
      </c>
      <c r="E89">
        <v>66</v>
      </c>
      <c r="F89">
        <v>1</v>
      </c>
      <c r="G89">
        <v>1</v>
      </c>
      <c r="H89">
        <v>1</v>
      </c>
      <c r="I89" t="s">
        <v>349</v>
      </c>
      <c r="J89" t="s">
        <v>3</v>
      </c>
      <c r="K89" t="s">
        <v>350</v>
      </c>
      <c r="L89">
        <v>1369</v>
      </c>
      <c r="N89">
        <v>1013</v>
      </c>
      <c r="O89" t="s">
        <v>348</v>
      </c>
      <c r="P89" t="s">
        <v>348</v>
      </c>
      <c r="Q89">
        <v>1</v>
      </c>
      <c r="W89">
        <v>0</v>
      </c>
      <c r="X89">
        <v>-1275334932</v>
      </c>
      <c r="Y89">
        <f t="shared" si="22"/>
        <v>1.1700000000000002</v>
      </c>
      <c r="AA89">
        <v>0</v>
      </c>
      <c r="AB89">
        <v>0</v>
      </c>
      <c r="AC89">
        <v>0</v>
      </c>
      <c r="AD89">
        <v>9.17</v>
      </c>
      <c r="AE89">
        <v>0</v>
      </c>
      <c r="AF89">
        <v>0</v>
      </c>
      <c r="AG89">
        <v>0</v>
      </c>
      <c r="AH89">
        <v>9.17</v>
      </c>
      <c r="AI89">
        <v>1</v>
      </c>
      <c r="AJ89">
        <v>1</v>
      </c>
      <c r="AK89">
        <v>1</v>
      </c>
      <c r="AL89">
        <v>1</v>
      </c>
      <c r="AM89">
        <v>4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0.9</v>
      </c>
      <c r="AU89" t="s">
        <v>22</v>
      </c>
      <c r="AV89">
        <v>1</v>
      </c>
      <c r="AW89">
        <v>2</v>
      </c>
      <c r="AX89">
        <v>50210025</v>
      </c>
      <c r="AY89">
        <v>1</v>
      </c>
      <c r="AZ89">
        <v>0</v>
      </c>
      <c r="BA89">
        <v>89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U89">
        <f>ROUND(AT89*Source!I177*AH89*AL89,2)</f>
        <v>8.25</v>
      </c>
      <c r="CV89">
        <f>ROUND(Y89*Source!I177,7)</f>
        <v>1.17</v>
      </c>
      <c r="CW89">
        <v>0</v>
      </c>
      <c r="CX89">
        <f>ROUND(Y89*Source!I177,7)</f>
        <v>1.17</v>
      </c>
      <c r="CY89">
        <f t="shared" si="23"/>
        <v>9.17</v>
      </c>
      <c r="CZ89">
        <f t="shared" si="24"/>
        <v>9.17</v>
      </c>
      <c r="DA89">
        <f t="shared" si="25"/>
        <v>1</v>
      </c>
      <c r="DB89">
        <f t="shared" si="26"/>
        <v>10.725</v>
      </c>
      <c r="DC89">
        <f t="shared" si="27"/>
        <v>0</v>
      </c>
      <c r="DD89" t="s">
        <v>3</v>
      </c>
      <c r="DE89" t="s">
        <v>3</v>
      </c>
      <c r="DF89">
        <f t="shared" si="28"/>
        <v>0</v>
      </c>
      <c r="DG89">
        <f t="shared" si="29"/>
        <v>0</v>
      </c>
      <c r="DH89">
        <f t="shared" si="30"/>
        <v>0</v>
      </c>
      <c r="DI89">
        <f t="shared" si="31"/>
        <v>10.73</v>
      </c>
      <c r="DJ89">
        <f t="shared" si="32"/>
        <v>10.73</v>
      </c>
      <c r="DK89">
        <v>0</v>
      </c>
      <c r="DL89" t="s">
        <v>3</v>
      </c>
      <c r="DM89">
        <v>0</v>
      </c>
      <c r="DN89" t="s">
        <v>3</v>
      </c>
      <c r="DO89">
        <v>0</v>
      </c>
    </row>
    <row r="90" spans="1:119" x14ac:dyDescent="0.2">
      <c r="A90">
        <f>ROW(Source!A178)</f>
        <v>178</v>
      </c>
      <c r="B90">
        <v>50209403</v>
      </c>
      <c r="C90">
        <v>50209698</v>
      </c>
      <c r="D90">
        <v>38722542</v>
      </c>
      <c r="E90">
        <v>66</v>
      </c>
      <c r="F90">
        <v>1</v>
      </c>
      <c r="G90">
        <v>1</v>
      </c>
      <c r="H90">
        <v>1</v>
      </c>
      <c r="I90" t="s">
        <v>355</v>
      </c>
      <c r="J90" t="s">
        <v>3</v>
      </c>
      <c r="K90" t="s">
        <v>356</v>
      </c>
      <c r="L90">
        <v>1369</v>
      </c>
      <c r="N90">
        <v>1013</v>
      </c>
      <c r="O90" t="s">
        <v>348</v>
      </c>
      <c r="P90" t="s">
        <v>348</v>
      </c>
      <c r="Q90">
        <v>1</v>
      </c>
      <c r="W90">
        <v>0</v>
      </c>
      <c r="X90">
        <v>286205319</v>
      </c>
      <c r="Y90">
        <f t="shared" si="22"/>
        <v>0.65</v>
      </c>
      <c r="AA90">
        <v>0</v>
      </c>
      <c r="AB90">
        <v>0</v>
      </c>
      <c r="AC90">
        <v>0</v>
      </c>
      <c r="AD90">
        <v>12.92</v>
      </c>
      <c r="AE90">
        <v>0</v>
      </c>
      <c r="AF90">
        <v>0</v>
      </c>
      <c r="AG90">
        <v>0</v>
      </c>
      <c r="AH90">
        <v>12.92</v>
      </c>
      <c r="AI90">
        <v>1</v>
      </c>
      <c r="AJ90">
        <v>1</v>
      </c>
      <c r="AK90">
        <v>1</v>
      </c>
      <c r="AL90">
        <v>1</v>
      </c>
      <c r="AM90">
        <v>4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0.5</v>
      </c>
      <c r="AU90" t="s">
        <v>22</v>
      </c>
      <c r="AV90">
        <v>1</v>
      </c>
      <c r="AW90">
        <v>2</v>
      </c>
      <c r="AX90">
        <v>50210026</v>
      </c>
      <c r="AY90">
        <v>1</v>
      </c>
      <c r="AZ90">
        <v>0</v>
      </c>
      <c r="BA90">
        <v>90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U90">
        <f>ROUND(AT90*Source!I178*AH90*AL90,2)</f>
        <v>32.299999999999997</v>
      </c>
      <c r="CV90">
        <f>ROUND(Y90*Source!I178,7)</f>
        <v>3.25</v>
      </c>
      <c r="CW90">
        <v>0</v>
      </c>
      <c r="CX90">
        <f>ROUND(Y90*Source!I178,7)</f>
        <v>3.25</v>
      </c>
      <c r="CY90">
        <f t="shared" si="23"/>
        <v>12.92</v>
      </c>
      <c r="CZ90">
        <f t="shared" si="24"/>
        <v>12.92</v>
      </c>
      <c r="DA90">
        <f t="shared" si="25"/>
        <v>1</v>
      </c>
      <c r="DB90">
        <f t="shared" si="26"/>
        <v>8.3979999999999997</v>
      </c>
      <c r="DC90">
        <f t="shared" si="27"/>
        <v>0</v>
      </c>
      <c r="DD90" t="s">
        <v>3</v>
      </c>
      <c r="DE90" t="s">
        <v>3</v>
      </c>
      <c r="DF90">
        <f t="shared" si="28"/>
        <v>0</v>
      </c>
      <c r="DG90">
        <f t="shared" si="29"/>
        <v>0</v>
      </c>
      <c r="DH90">
        <f t="shared" si="30"/>
        <v>0</v>
      </c>
      <c r="DI90">
        <f t="shared" si="31"/>
        <v>41.99</v>
      </c>
      <c r="DJ90">
        <f t="shared" si="32"/>
        <v>41.99</v>
      </c>
      <c r="DK90">
        <v>0</v>
      </c>
      <c r="DL90" t="s">
        <v>3</v>
      </c>
      <c r="DM90">
        <v>0</v>
      </c>
      <c r="DN90" t="s">
        <v>3</v>
      </c>
      <c r="DO90">
        <v>0</v>
      </c>
    </row>
    <row r="91" spans="1:119" x14ac:dyDescent="0.2">
      <c r="A91">
        <f>ROW(Source!A178)</f>
        <v>178</v>
      </c>
      <c r="B91">
        <v>50209403</v>
      </c>
      <c r="C91">
        <v>50209698</v>
      </c>
      <c r="D91">
        <v>38722565</v>
      </c>
      <c r="E91">
        <v>66</v>
      </c>
      <c r="F91">
        <v>1</v>
      </c>
      <c r="G91">
        <v>1</v>
      </c>
      <c r="H91">
        <v>1</v>
      </c>
      <c r="I91" t="s">
        <v>353</v>
      </c>
      <c r="J91" t="s">
        <v>3</v>
      </c>
      <c r="K91" t="s">
        <v>354</v>
      </c>
      <c r="L91">
        <v>1369</v>
      </c>
      <c r="N91">
        <v>1013</v>
      </c>
      <c r="O91" t="s">
        <v>348</v>
      </c>
      <c r="P91" t="s">
        <v>348</v>
      </c>
      <c r="Q91">
        <v>1</v>
      </c>
      <c r="W91">
        <v>0</v>
      </c>
      <c r="X91">
        <v>126826561</v>
      </c>
      <c r="Y91">
        <f t="shared" si="22"/>
        <v>0.65</v>
      </c>
      <c r="AA91">
        <v>0</v>
      </c>
      <c r="AB91">
        <v>0</v>
      </c>
      <c r="AC91">
        <v>0</v>
      </c>
      <c r="AD91">
        <v>12.69</v>
      </c>
      <c r="AE91">
        <v>0</v>
      </c>
      <c r="AF91">
        <v>0</v>
      </c>
      <c r="AG91">
        <v>0</v>
      </c>
      <c r="AH91">
        <v>12.69</v>
      </c>
      <c r="AI91">
        <v>1</v>
      </c>
      <c r="AJ91">
        <v>1</v>
      </c>
      <c r="AK91">
        <v>1</v>
      </c>
      <c r="AL91">
        <v>1</v>
      </c>
      <c r="AM91">
        <v>4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0.5</v>
      </c>
      <c r="AU91" t="s">
        <v>22</v>
      </c>
      <c r="AV91">
        <v>1</v>
      </c>
      <c r="AW91">
        <v>2</v>
      </c>
      <c r="AX91">
        <v>50210027</v>
      </c>
      <c r="AY91">
        <v>1</v>
      </c>
      <c r="AZ91">
        <v>0</v>
      </c>
      <c r="BA91">
        <v>91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U91">
        <f>ROUND(AT91*Source!I178*AH91*AL91,2)</f>
        <v>31.73</v>
      </c>
      <c r="CV91">
        <f>ROUND(Y91*Source!I178,7)</f>
        <v>3.25</v>
      </c>
      <c r="CW91">
        <v>0</v>
      </c>
      <c r="CX91">
        <f>ROUND(Y91*Source!I178,7)</f>
        <v>3.25</v>
      </c>
      <c r="CY91">
        <f t="shared" si="23"/>
        <v>12.69</v>
      </c>
      <c r="CZ91">
        <f t="shared" si="24"/>
        <v>12.69</v>
      </c>
      <c r="DA91">
        <f t="shared" si="25"/>
        <v>1</v>
      </c>
      <c r="DB91">
        <f t="shared" si="26"/>
        <v>8.2550000000000008</v>
      </c>
      <c r="DC91">
        <f t="shared" si="27"/>
        <v>0</v>
      </c>
      <c r="DD91" t="s">
        <v>3</v>
      </c>
      <c r="DE91" t="s">
        <v>3</v>
      </c>
      <c r="DF91">
        <f t="shared" si="28"/>
        <v>0</v>
      </c>
      <c r="DG91">
        <f t="shared" si="29"/>
        <v>0</v>
      </c>
      <c r="DH91">
        <f t="shared" si="30"/>
        <v>0</v>
      </c>
      <c r="DI91">
        <f t="shared" si="31"/>
        <v>41.24</v>
      </c>
      <c r="DJ91">
        <f t="shared" si="32"/>
        <v>41.24</v>
      </c>
      <c r="DK91">
        <v>0</v>
      </c>
      <c r="DL91" t="s">
        <v>3</v>
      </c>
      <c r="DM91">
        <v>0</v>
      </c>
      <c r="DN91" t="s">
        <v>3</v>
      </c>
      <c r="DO91">
        <v>0</v>
      </c>
    </row>
    <row r="92" spans="1:119" x14ac:dyDescent="0.2">
      <c r="A92">
        <f>ROW(Source!A179)</f>
        <v>179</v>
      </c>
      <c r="B92">
        <v>50209403</v>
      </c>
      <c r="C92">
        <v>50209699</v>
      </c>
      <c r="D92">
        <v>38722542</v>
      </c>
      <c r="E92">
        <v>66</v>
      </c>
      <c r="F92">
        <v>1</v>
      </c>
      <c r="G92">
        <v>1</v>
      </c>
      <c r="H92">
        <v>1</v>
      </c>
      <c r="I92" t="s">
        <v>355</v>
      </c>
      <c r="J92" t="s">
        <v>3</v>
      </c>
      <c r="K92" t="s">
        <v>356</v>
      </c>
      <c r="L92">
        <v>1369</v>
      </c>
      <c r="N92">
        <v>1013</v>
      </c>
      <c r="O92" t="s">
        <v>348</v>
      </c>
      <c r="P92" t="s">
        <v>348</v>
      </c>
      <c r="Q92">
        <v>1</v>
      </c>
      <c r="W92">
        <v>0</v>
      </c>
      <c r="X92">
        <v>286205319</v>
      </c>
      <c r="Y92">
        <f t="shared" si="22"/>
        <v>5.2000000000000005E-2</v>
      </c>
      <c r="AA92">
        <v>0</v>
      </c>
      <c r="AB92">
        <v>0</v>
      </c>
      <c r="AC92">
        <v>0</v>
      </c>
      <c r="AD92">
        <v>12.92</v>
      </c>
      <c r="AE92">
        <v>0</v>
      </c>
      <c r="AF92">
        <v>0</v>
      </c>
      <c r="AG92">
        <v>0</v>
      </c>
      <c r="AH92">
        <v>12.92</v>
      </c>
      <c r="AI92">
        <v>1</v>
      </c>
      <c r="AJ92">
        <v>1</v>
      </c>
      <c r="AK92">
        <v>1</v>
      </c>
      <c r="AL92">
        <v>1</v>
      </c>
      <c r="AM92">
        <v>4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0.04</v>
      </c>
      <c r="AU92" t="s">
        <v>22</v>
      </c>
      <c r="AV92">
        <v>1</v>
      </c>
      <c r="AW92">
        <v>2</v>
      </c>
      <c r="AX92">
        <v>50210028</v>
      </c>
      <c r="AY92">
        <v>1</v>
      </c>
      <c r="AZ92">
        <v>0</v>
      </c>
      <c r="BA92">
        <v>92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U92">
        <f>ROUND(AT92*Source!I179*AH92*AL92,2)</f>
        <v>7.75</v>
      </c>
      <c r="CV92">
        <f>ROUND(Y92*Source!I179,7)</f>
        <v>0.78</v>
      </c>
      <c r="CW92">
        <v>0</v>
      </c>
      <c r="CX92">
        <f>ROUND(Y92*Source!I179,7)</f>
        <v>0.78</v>
      </c>
      <c r="CY92">
        <f t="shared" si="23"/>
        <v>12.92</v>
      </c>
      <c r="CZ92">
        <f t="shared" si="24"/>
        <v>12.92</v>
      </c>
      <c r="DA92">
        <f t="shared" si="25"/>
        <v>1</v>
      </c>
      <c r="DB92">
        <f t="shared" si="26"/>
        <v>0.67600000000000005</v>
      </c>
      <c r="DC92">
        <f t="shared" si="27"/>
        <v>0</v>
      </c>
      <c r="DD92" t="s">
        <v>3</v>
      </c>
      <c r="DE92" t="s">
        <v>3</v>
      </c>
      <c r="DF92">
        <f t="shared" si="28"/>
        <v>0</v>
      </c>
      <c r="DG92">
        <f t="shared" si="29"/>
        <v>0</v>
      </c>
      <c r="DH92">
        <f t="shared" si="30"/>
        <v>0</v>
      </c>
      <c r="DI92">
        <f t="shared" si="31"/>
        <v>10.08</v>
      </c>
      <c r="DJ92">
        <f t="shared" si="32"/>
        <v>10.08</v>
      </c>
      <c r="DK92">
        <v>0</v>
      </c>
      <c r="DL92" t="s">
        <v>3</v>
      </c>
      <c r="DM92">
        <v>0</v>
      </c>
      <c r="DN92" t="s">
        <v>3</v>
      </c>
      <c r="DO92">
        <v>0</v>
      </c>
    </row>
    <row r="93" spans="1:119" x14ac:dyDescent="0.2">
      <c r="A93">
        <f>ROW(Source!A179)</f>
        <v>179</v>
      </c>
      <c r="B93">
        <v>50209403</v>
      </c>
      <c r="C93">
        <v>50209699</v>
      </c>
      <c r="D93">
        <v>38722565</v>
      </c>
      <c r="E93">
        <v>66</v>
      </c>
      <c r="F93">
        <v>1</v>
      </c>
      <c r="G93">
        <v>1</v>
      </c>
      <c r="H93">
        <v>1</v>
      </c>
      <c r="I93" t="s">
        <v>353</v>
      </c>
      <c r="J93" t="s">
        <v>3</v>
      </c>
      <c r="K93" t="s">
        <v>354</v>
      </c>
      <c r="L93">
        <v>1369</v>
      </c>
      <c r="N93">
        <v>1013</v>
      </c>
      <c r="O93" t="s">
        <v>348</v>
      </c>
      <c r="P93" t="s">
        <v>348</v>
      </c>
      <c r="Q93">
        <v>1</v>
      </c>
      <c r="W93">
        <v>0</v>
      </c>
      <c r="X93">
        <v>126826561</v>
      </c>
      <c r="Y93">
        <f t="shared" si="22"/>
        <v>5.2000000000000005E-2</v>
      </c>
      <c r="AA93">
        <v>0</v>
      </c>
      <c r="AB93">
        <v>0</v>
      </c>
      <c r="AC93">
        <v>0</v>
      </c>
      <c r="AD93">
        <v>12.69</v>
      </c>
      <c r="AE93">
        <v>0</v>
      </c>
      <c r="AF93">
        <v>0</v>
      </c>
      <c r="AG93">
        <v>0</v>
      </c>
      <c r="AH93">
        <v>12.69</v>
      </c>
      <c r="AI93">
        <v>1</v>
      </c>
      <c r="AJ93">
        <v>1</v>
      </c>
      <c r="AK93">
        <v>1</v>
      </c>
      <c r="AL93">
        <v>1</v>
      </c>
      <c r="AM93">
        <v>4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0.04</v>
      </c>
      <c r="AU93" t="s">
        <v>22</v>
      </c>
      <c r="AV93">
        <v>1</v>
      </c>
      <c r="AW93">
        <v>2</v>
      </c>
      <c r="AX93">
        <v>50210029</v>
      </c>
      <c r="AY93">
        <v>1</v>
      </c>
      <c r="AZ93">
        <v>0</v>
      </c>
      <c r="BA93">
        <v>93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U93">
        <f>ROUND(AT93*Source!I179*AH93*AL93,2)</f>
        <v>7.61</v>
      </c>
      <c r="CV93">
        <f>ROUND(Y93*Source!I179,7)</f>
        <v>0.78</v>
      </c>
      <c r="CW93">
        <v>0</v>
      </c>
      <c r="CX93">
        <f>ROUND(Y93*Source!I179,7)</f>
        <v>0.78</v>
      </c>
      <c r="CY93">
        <f t="shared" si="23"/>
        <v>12.69</v>
      </c>
      <c r="CZ93">
        <f t="shared" si="24"/>
        <v>12.69</v>
      </c>
      <c r="DA93">
        <f t="shared" si="25"/>
        <v>1</v>
      </c>
      <c r="DB93">
        <f t="shared" si="26"/>
        <v>0.66300000000000003</v>
      </c>
      <c r="DC93">
        <f t="shared" si="27"/>
        <v>0</v>
      </c>
      <c r="DD93" t="s">
        <v>3</v>
      </c>
      <c r="DE93" t="s">
        <v>3</v>
      </c>
      <c r="DF93">
        <f t="shared" si="28"/>
        <v>0</v>
      </c>
      <c r="DG93">
        <f t="shared" si="29"/>
        <v>0</v>
      </c>
      <c r="DH93">
        <f t="shared" si="30"/>
        <v>0</v>
      </c>
      <c r="DI93">
        <f t="shared" si="31"/>
        <v>9.9</v>
      </c>
      <c r="DJ93">
        <f t="shared" si="32"/>
        <v>9.9</v>
      </c>
      <c r="DK93">
        <v>0</v>
      </c>
      <c r="DL93" t="s">
        <v>3</v>
      </c>
      <c r="DM93">
        <v>0</v>
      </c>
      <c r="DN93" t="s">
        <v>3</v>
      </c>
      <c r="DO93">
        <v>0</v>
      </c>
    </row>
    <row r="94" spans="1:119" x14ac:dyDescent="0.2">
      <c r="A94">
        <f>ROW(Source!A180)</f>
        <v>180</v>
      </c>
      <c r="B94">
        <v>50209403</v>
      </c>
      <c r="C94">
        <v>50209700</v>
      </c>
      <c r="D94">
        <v>38722542</v>
      </c>
      <c r="E94">
        <v>66</v>
      </c>
      <c r="F94">
        <v>1</v>
      </c>
      <c r="G94">
        <v>1</v>
      </c>
      <c r="H94">
        <v>1</v>
      </c>
      <c r="I94" t="s">
        <v>355</v>
      </c>
      <c r="J94" t="s">
        <v>3</v>
      </c>
      <c r="K94" t="s">
        <v>356</v>
      </c>
      <c r="L94">
        <v>1369</v>
      </c>
      <c r="N94">
        <v>1013</v>
      </c>
      <c r="O94" t="s">
        <v>348</v>
      </c>
      <c r="P94" t="s">
        <v>348</v>
      </c>
      <c r="Q94">
        <v>1</v>
      </c>
      <c r="W94">
        <v>0</v>
      </c>
      <c r="X94">
        <v>286205319</v>
      </c>
      <c r="Y94">
        <f t="shared" si="22"/>
        <v>8.4240000000000013</v>
      </c>
      <c r="AA94">
        <v>0</v>
      </c>
      <c r="AB94">
        <v>0</v>
      </c>
      <c r="AC94">
        <v>0</v>
      </c>
      <c r="AD94">
        <v>12.92</v>
      </c>
      <c r="AE94">
        <v>0</v>
      </c>
      <c r="AF94">
        <v>0</v>
      </c>
      <c r="AG94">
        <v>0</v>
      </c>
      <c r="AH94">
        <v>12.92</v>
      </c>
      <c r="AI94">
        <v>1</v>
      </c>
      <c r="AJ94">
        <v>1</v>
      </c>
      <c r="AK94">
        <v>1</v>
      </c>
      <c r="AL94">
        <v>1</v>
      </c>
      <c r="AM94">
        <v>4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6.48</v>
      </c>
      <c r="AU94" t="s">
        <v>22</v>
      </c>
      <c r="AV94">
        <v>1</v>
      </c>
      <c r="AW94">
        <v>2</v>
      </c>
      <c r="AX94">
        <v>50210030</v>
      </c>
      <c r="AY94">
        <v>1</v>
      </c>
      <c r="AZ94">
        <v>0</v>
      </c>
      <c r="BA94">
        <v>94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U94">
        <f>ROUND(AT94*Source!I180*AH94*AL94,2)</f>
        <v>10.050000000000001</v>
      </c>
      <c r="CV94">
        <f>ROUND(Y94*Source!I180,7)</f>
        <v>1.01088</v>
      </c>
      <c r="CW94">
        <v>0</v>
      </c>
      <c r="CX94">
        <f>ROUND(Y94*Source!I180,7)</f>
        <v>1.01088</v>
      </c>
      <c r="CY94">
        <f t="shared" si="23"/>
        <v>12.92</v>
      </c>
      <c r="CZ94">
        <f t="shared" si="24"/>
        <v>12.92</v>
      </c>
      <c r="DA94">
        <f t="shared" si="25"/>
        <v>1</v>
      </c>
      <c r="DB94">
        <f t="shared" si="26"/>
        <v>108.836</v>
      </c>
      <c r="DC94">
        <f t="shared" si="27"/>
        <v>0</v>
      </c>
      <c r="DD94" t="s">
        <v>3</v>
      </c>
      <c r="DE94" t="s">
        <v>3</v>
      </c>
      <c r="DF94">
        <f t="shared" si="28"/>
        <v>0</v>
      </c>
      <c r="DG94">
        <f t="shared" si="29"/>
        <v>0</v>
      </c>
      <c r="DH94">
        <f t="shared" si="30"/>
        <v>0</v>
      </c>
      <c r="DI94">
        <f t="shared" si="31"/>
        <v>13.06</v>
      </c>
      <c r="DJ94">
        <f t="shared" si="32"/>
        <v>13.06</v>
      </c>
      <c r="DK94">
        <v>0</v>
      </c>
      <c r="DL94" t="s">
        <v>3</v>
      </c>
      <c r="DM94">
        <v>0</v>
      </c>
      <c r="DN94" t="s">
        <v>3</v>
      </c>
      <c r="DO94">
        <v>0</v>
      </c>
    </row>
    <row r="95" spans="1:119" x14ac:dyDescent="0.2">
      <c r="A95">
        <f>ROW(Source!A180)</f>
        <v>180</v>
      </c>
      <c r="B95">
        <v>50209403</v>
      </c>
      <c r="C95">
        <v>50209700</v>
      </c>
      <c r="D95">
        <v>38722565</v>
      </c>
      <c r="E95">
        <v>66</v>
      </c>
      <c r="F95">
        <v>1</v>
      </c>
      <c r="G95">
        <v>1</v>
      </c>
      <c r="H95">
        <v>1</v>
      </c>
      <c r="I95" t="s">
        <v>353</v>
      </c>
      <c r="J95" t="s">
        <v>3</v>
      </c>
      <c r="K95" t="s">
        <v>354</v>
      </c>
      <c r="L95">
        <v>1369</v>
      </c>
      <c r="N95">
        <v>1013</v>
      </c>
      <c r="O95" t="s">
        <v>348</v>
      </c>
      <c r="P95" t="s">
        <v>348</v>
      </c>
      <c r="Q95">
        <v>1</v>
      </c>
      <c r="W95">
        <v>0</v>
      </c>
      <c r="X95">
        <v>126826561</v>
      </c>
      <c r="Y95">
        <f t="shared" si="22"/>
        <v>8.4240000000000013</v>
      </c>
      <c r="AA95">
        <v>0</v>
      </c>
      <c r="AB95">
        <v>0</v>
      </c>
      <c r="AC95">
        <v>0</v>
      </c>
      <c r="AD95">
        <v>12.69</v>
      </c>
      <c r="AE95">
        <v>0</v>
      </c>
      <c r="AF95">
        <v>0</v>
      </c>
      <c r="AG95">
        <v>0</v>
      </c>
      <c r="AH95">
        <v>12.69</v>
      </c>
      <c r="AI95">
        <v>1</v>
      </c>
      <c r="AJ95">
        <v>1</v>
      </c>
      <c r="AK95">
        <v>1</v>
      </c>
      <c r="AL95">
        <v>1</v>
      </c>
      <c r="AM95">
        <v>4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6.48</v>
      </c>
      <c r="AU95" t="s">
        <v>22</v>
      </c>
      <c r="AV95">
        <v>1</v>
      </c>
      <c r="AW95">
        <v>2</v>
      </c>
      <c r="AX95">
        <v>50210031</v>
      </c>
      <c r="AY95">
        <v>1</v>
      </c>
      <c r="AZ95">
        <v>0</v>
      </c>
      <c r="BA95">
        <v>95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U95">
        <f>ROUND(AT95*Source!I180*AH95*AL95,2)</f>
        <v>9.8699999999999992</v>
      </c>
      <c r="CV95">
        <f>ROUND(Y95*Source!I180,7)</f>
        <v>1.01088</v>
      </c>
      <c r="CW95">
        <v>0</v>
      </c>
      <c r="CX95">
        <f>ROUND(Y95*Source!I180,7)</f>
        <v>1.01088</v>
      </c>
      <c r="CY95">
        <f t="shared" si="23"/>
        <v>12.69</v>
      </c>
      <c r="CZ95">
        <f t="shared" si="24"/>
        <v>12.69</v>
      </c>
      <c r="DA95">
        <f t="shared" si="25"/>
        <v>1</v>
      </c>
      <c r="DB95">
        <f t="shared" si="26"/>
        <v>106.899</v>
      </c>
      <c r="DC95">
        <f t="shared" si="27"/>
        <v>0</v>
      </c>
      <c r="DD95" t="s">
        <v>3</v>
      </c>
      <c r="DE95" t="s">
        <v>3</v>
      </c>
      <c r="DF95">
        <f t="shared" si="28"/>
        <v>0</v>
      </c>
      <c r="DG95">
        <f t="shared" si="29"/>
        <v>0</v>
      </c>
      <c r="DH95">
        <f t="shared" si="30"/>
        <v>0</v>
      </c>
      <c r="DI95">
        <f t="shared" si="31"/>
        <v>12.83</v>
      </c>
      <c r="DJ95">
        <f t="shared" si="32"/>
        <v>12.83</v>
      </c>
      <c r="DK95">
        <v>0</v>
      </c>
      <c r="DL95" t="s">
        <v>3</v>
      </c>
      <c r="DM95">
        <v>0</v>
      </c>
      <c r="DN95" t="s">
        <v>3</v>
      </c>
      <c r="DO95">
        <v>0</v>
      </c>
    </row>
    <row r="96" spans="1:119" x14ac:dyDescent="0.2">
      <c r="A96">
        <f>ROW(Source!A216)</f>
        <v>216</v>
      </c>
      <c r="B96">
        <v>50209403</v>
      </c>
      <c r="C96">
        <v>50209759</v>
      </c>
      <c r="D96">
        <v>38722536</v>
      </c>
      <c r="E96">
        <v>66</v>
      </c>
      <c r="F96">
        <v>1</v>
      </c>
      <c r="G96">
        <v>1</v>
      </c>
      <c r="H96">
        <v>1</v>
      </c>
      <c r="I96" t="s">
        <v>346</v>
      </c>
      <c r="J96" t="s">
        <v>3</v>
      </c>
      <c r="K96" t="s">
        <v>347</v>
      </c>
      <c r="L96">
        <v>1369</v>
      </c>
      <c r="N96">
        <v>1013</v>
      </c>
      <c r="O96" t="s">
        <v>348</v>
      </c>
      <c r="P96" t="s">
        <v>348</v>
      </c>
      <c r="Q96">
        <v>1</v>
      </c>
      <c r="W96">
        <v>0</v>
      </c>
      <c r="X96">
        <v>-512803540</v>
      </c>
      <c r="Y96">
        <f t="shared" si="22"/>
        <v>0.84500000000000008</v>
      </c>
      <c r="AA96">
        <v>0</v>
      </c>
      <c r="AB96">
        <v>0</v>
      </c>
      <c r="AC96">
        <v>0</v>
      </c>
      <c r="AD96">
        <v>9.6199999999999992</v>
      </c>
      <c r="AE96">
        <v>0</v>
      </c>
      <c r="AF96">
        <v>0</v>
      </c>
      <c r="AG96">
        <v>0</v>
      </c>
      <c r="AH96">
        <v>9.6199999999999992</v>
      </c>
      <c r="AI96">
        <v>1</v>
      </c>
      <c r="AJ96">
        <v>1</v>
      </c>
      <c r="AK96">
        <v>1</v>
      </c>
      <c r="AL96">
        <v>1</v>
      </c>
      <c r="AM96">
        <v>4</v>
      </c>
      <c r="AN96">
        <v>0</v>
      </c>
      <c r="AO96">
        <v>1</v>
      </c>
      <c r="AP96">
        <v>1</v>
      </c>
      <c r="AQ96">
        <v>0</v>
      </c>
      <c r="AR96">
        <v>0</v>
      </c>
      <c r="AS96" t="s">
        <v>3</v>
      </c>
      <c r="AT96">
        <v>0.65</v>
      </c>
      <c r="AU96" t="s">
        <v>22</v>
      </c>
      <c r="AV96">
        <v>1</v>
      </c>
      <c r="AW96">
        <v>2</v>
      </c>
      <c r="AX96">
        <v>50210032</v>
      </c>
      <c r="AY96">
        <v>1</v>
      </c>
      <c r="AZ96">
        <v>0</v>
      </c>
      <c r="BA96">
        <v>96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U96">
        <f>ROUND(AT96*Source!I216*AH96*AL96,2)</f>
        <v>25.01</v>
      </c>
      <c r="CV96">
        <f>ROUND(Y96*Source!I216,7)</f>
        <v>3.38</v>
      </c>
      <c r="CW96">
        <v>0</v>
      </c>
      <c r="CX96">
        <f>ROUND(Y96*Source!I216,7)</f>
        <v>3.38</v>
      </c>
      <c r="CY96">
        <f t="shared" si="23"/>
        <v>9.6199999999999992</v>
      </c>
      <c r="CZ96">
        <f t="shared" si="24"/>
        <v>9.6199999999999992</v>
      </c>
      <c r="DA96">
        <f t="shared" si="25"/>
        <v>1</v>
      </c>
      <c r="DB96">
        <f t="shared" si="26"/>
        <v>8.125</v>
      </c>
      <c r="DC96">
        <f t="shared" si="27"/>
        <v>0</v>
      </c>
      <c r="DD96" t="s">
        <v>3</v>
      </c>
      <c r="DE96" t="s">
        <v>3</v>
      </c>
      <c r="DF96">
        <f t="shared" si="28"/>
        <v>0</v>
      </c>
      <c r="DG96">
        <f t="shared" si="29"/>
        <v>0</v>
      </c>
      <c r="DH96">
        <f t="shared" si="30"/>
        <v>0</v>
      </c>
      <c r="DI96">
        <f t="shared" si="31"/>
        <v>32.520000000000003</v>
      </c>
      <c r="DJ96">
        <f t="shared" si="32"/>
        <v>32.520000000000003</v>
      </c>
      <c r="DK96">
        <v>0</v>
      </c>
      <c r="DL96" t="s">
        <v>3</v>
      </c>
      <c r="DM96">
        <v>0</v>
      </c>
      <c r="DN96" t="s">
        <v>3</v>
      </c>
      <c r="DO96">
        <v>0</v>
      </c>
    </row>
    <row r="97" spans="1:119" x14ac:dyDescent="0.2">
      <c r="A97">
        <f>ROW(Source!A216)</f>
        <v>216</v>
      </c>
      <c r="B97">
        <v>50209403</v>
      </c>
      <c r="C97">
        <v>50209759</v>
      </c>
      <c r="D97">
        <v>38722550</v>
      </c>
      <c r="E97">
        <v>66</v>
      </c>
      <c r="F97">
        <v>1</v>
      </c>
      <c r="G97">
        <v>1</v>
      </c>
      <c r="H97">
        <v>1</v>
      </c>
      <c r="I97" t="s">
        <v>349</v>
      </c>
      <c r="J97" t="s">
        <v>3</v>
      </c>
      <c r="K97" t="s">
        <v>350</v>
      </c>
      <c r="L97">
        <v>1369</v>
      </c>
      <c r="N97">
        <v>1013</v>
      </c>
      <c r="O97" t="s">
        <v>348</v>
      </c>
      <c r="P97" t="s">
        <v>348</v>
      </c>
      <c r="Q97">
        <v>1</v>
      </c>
      <c r="W97">
        <v>0</v>
      </c>
      <c r="X97">
        <v>-1275334932</v>
      </c>
      <c r="Y97">
        <f t="shared" ref="Y97:Y110" si="33">(AT97*ROUND(1.3,7))</f>
        <v>0.84500000000000008</v>
      </c>
      <c r="AA97">
        <v>0</v>
      </c>
      <c r="AB97">
        <v>0</v>
      </c>
      <c r="AC97">
        <v>0</v>
      </c>
      <c r="AD97">
        <v>9.17</v>
      </c>
      <c r="AE97">
        <v>0</v>
      </c>
      <c r="AF97">
        <v>0</v>
      </c>
      <c r="AG97">
        <v>0</v>
      </c>
      <c r="AH97">
        <v>9.17</v>
      </c>
      <c r="AI97">
        <v>1</v>
      </c>
      <c r="AJ97">
        <v>1</v>
      </c>
      <c r="AK97">
        <v>1</v>
      </c>
      <c r="AL97">
        <v>1</v>
      </c>
      <c r="AM97">
        <v>4</v>
      </c>
      <c r="AN97">
        <v>0</v>
      </c>
      <c r="AO97">
        <v>1</v>
      </c>
      <c r="AP97">
        <v>1</v>
      </c>
      <c r="AQ97">
        <v>0</v>
      </c>
      <c r="AR97">
        <v>0</v>
      </c>
      <c r="AS97" t="s">
        <v>3</v>
      </c>
      <c r="AT97">
        <v>0.65</v>
      </c>
      <c r="AU97" t="s">
        <v>22</v>
      </c>
      <c r="AV97">
        <v>1</v>
      </c>
      <c r="AW97">
        <v>2</v>
      </c>
      <c r="AX97">
        <v>50210033</v>
      </c>
      <c r="AY97">
        <v>1</v>
      </c>
      <c r="AZ97">
        <v>0</v>
      </c>
      <c r="BA97">
        <v>97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U97">
        <f>ROUND(AT97*Source!I216*AH97*AL97,2)</f>
        <v>23.84</v>
      </c>
      <c r="CV97">
        <f>ROUND(Y97*Source!I216,7)</f>
        <v>3.38</v>
      </c>
      <c r="CW97">
        <v>0</v>
      </c>
      <c r="CX97">
        <f>ROUND(Y97*Source!I216,7)</f>
        <v>3.38</v>
      </c>
      <c r="CY97">
        <f t="shared" ref="CY97:CY110" si="34">AD97</f>
        <v>9.17</v>
      </c>
      <c r="CZ97">
        <f t="shared" ref="CZ97:CZ110" si="35">AH97</f>
        <v>9.17</v>
      </c>
      <c r="DA97">
        <f t="shared" ref="DA97:DA110" si="36">AL97</f>
        <v>1</v>
      </c>
      <c r="DB97">
        <f t="shared" ref="DB97:DB110" si="37">ROUND((ROUND(AT97*CZ97,2)*ROUND(1.3,7)),6)</f>
        <v>7.7480000000000002</v>
      </c>
      <c r="DC97">
        <f t="shared" ref="DC97:DC110" si="38">ROUND((ROUND(AT97*AG97,2)*ROUND(1.3,7)),6)</f>
        <v>0</v>
      </c>
      <c r="DD97" t="s">
        <v>3</v>
      </c>
      <c r="DE97" t="s">
        <v>3</v>
      </c>
      <c r="DF97">
        <f t="shared" ref="DF97:DF110" si="39">ROUND(ROUND(AE97,2)*CX97,2)</f>
        <v>0</v>
      </c>
      <c r="DG97">
        <f t="shared" ref="DG97:DG110" si="40">ROUND(ROUND(AF97,2)*CX97,2)</f>
        <v>0</v>
      </c>
      <c r="DH97">
        <f t="shared" ref="DH97:DH110" si="41">ROUND(ROUND(AG97,2)*CX97,2)</f>
        <v>0</v>
      </c>
      <c r="DI97">
        <f t="shared" ref="DI97:DI110" si="42">ROUND(ROUND(AH97,2)*CX97,2)</f>
        <v>30.99</v>
      </c>
      <c r="DJ97">
        <f t="shared" ref="DJ97:DJ110" si="43">DI97</f>
        <v>30.99</v>
      </c>
      <c r="DK97">
        <v>0</v>
      </c>
      <c r="DL97" t="s">
        <v>3</v>
      </c>
      <c r="DM97">
        <v>0</v>
      </c>
      <c r="DN97" t="s">
        <v>3</v>
      </c>
      <c r="DO97">
        <v>0</v>
      </c>
    </row>
    <row r="98" spans="1:119" x14ac:dyDescent="0.2">
      <c r="A98">
        <f>ROW(Source!A217)</f>
        <v>217</v>
      </c>
      <c r="B98">
        <v>50209403</v>
      </c>
      <c r="C98">
        <v>50209760</v>
      </c>
      <c r="D98">
        <v>38722550</v>
      </c>
      <c r="E98">
        <v>66</v>
      </c>
      <c r="F98">
        <v>1</v>
      </c>
      <c r="G98">
        <v>1</v>
      </c>
      <c r="H98">
        <v>1</v>
      </c>
      <c r="I98" t="s">
        <v>349</v>
      </c>
      <c r="J98" t="s">
        <v>3</v>
      </c>
      <c r="K98" t="s">
        <v>350</v>
      </c>
      <c r="L98">
        <v>1369</v>
      </c>
      <c r="N98">
        <v>1013</v>
      </c>
      <c r="O98" t="s">
        <v>348</v>
      </c>
      <c r="P98" t="s">
        <v>348</v>
      </c>
      <c r="Q98">
        <v>1</v>
      </c>
      <c r="W98">
        <v>0</v>
      </c>
      <c r="X98">
        <v>-1275334932</v>
      </c>
      <c r="Y98">
        <f t="shared" si="33"/>
        <v>2.5219999999999998</v>
      </c>
      <c r="AA98">
        <v>0</v>
      </c>
      <c r="AB98">
        <v>0</v>
      </c>
      <c r="AC98">
        <v>0</v>
      </c>
      <c r="AD98">
        <v>9.17</v>
      </c>
      <c r="AE98">
        <v>0</v>
      </c>
      <c r="AF98">
        <v>0</v>
      </c>
      <c r="AG98">
        <v>0</v>
      </c>
      <c r="AH98">
        <v>9.17</v>
      </c>
      <c r="AI98">
        <v>1</v>
      </c>
      <c r="AJ98">
        <v>1</v>
      </c>
      <c r="AK98">
        <v>1</v>
      </c>
      <c r="AL98">
        <v>1</v>
      </c>
      <c r="AM98">
        <v>4</v>
      </c>
      <c r="AN98">
        <v>0</v>
      </c>
      <c r="AO98">
        <v>1</v>
      </c>
      <c r="AP98">
        <v>1</v>
      </c>
      <c r="AQ98">
        <v>0</v>
      </c>
      <c r="AR98">
        <v>0</v>
      </c>
      <c r="AS98" t="s">
        <v>3</v>
      </c>
      <c r="AT98">
        <v>1.94</v>
      </c>
      <c r="AU98" t="s">
        <v>22</v>
      </c>
      <c r="AV98">
        <v>1</v>
      </c>
      <c r="AW98">
        <v>2</v>
      </c>
      <c r="AX98">
        <v>50210034</v>
      </c>
      <c r="AY98">
        <v>1</v>
      </c>
      <c r="AZ98">
        <v>0</v>
      </c>
      <c r="BA98">
        <v>98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U98">
        <f>ROUND(AT98*Source!I217*AH98*AL98,2)</f>
        <v>320.22000000000003</v>
      </c>
      <c r="CV98">
        <f>ROUND(Y98*Source!I217,7)</f>
        <v>45.396000000000001</v>
      </c>
      <c r="CW98">
        <v>0</v>
      </c>
      <c r="CX98">
        <f>ROUND(Y98*Source!I217,7)</f>
        <v>45.396000000000001</v>
      </c>
      <c r="CY98">
        <f t="shared" si="34"/>
        <v>9.17</v>
      </c>
      <c r="CZ98">
        <f t="shared" si="35"/>
        <v>9.17</v>
      </c>
      <c r="DA98">
        <f t="shared" si="36"/>
        <v>1</v>
      </c>
      <c r="DB98">
        <f t="shared" si="37"/>
        <v>23.126999999999999</v>
      </c>
      <c r="DC98">
        <f t="shared" si="38"/>
        <v>0</v>
      </c>
      <c r="DD98" t="s">
        <v>3</v>
      </c>
      <c r="DE98" t="s">
        <v>3</v>
      </c>
      <c r="DF98">
        <f t="shared" si="39"/>
        <v>0</v>
      </c>
      <c r="DG98">
        <f t="shared" si="40"/>
        <v>0</v>
      </c>
      <c r="DH98">
        <f t="shared" si="41"/>
        <v>0</v>
      </c>
      <c r="DI98">
        <f t="shared" si="42"/>
        <v>416.28</v>
      </c>
      <c r="DJ98">
        <f t="shared" si="43"/>
        <v>416.28</v>
      </c>
      <c r="DK98">
        <v>0</v>
      </c>
      <c r="DL98" t="s">
        <v>3</v>
      </c>
      <c r="DM98">
        <v>0</v>
      </c>
      <c r="DN98" t="s">
        <v>3</v>
      </c>
      <c r="DO98">
        <v>0</v>
      </c>
    </row>
    <row r="99" spans="1:119" x14ac:dyDescent="0.2">
      <c r="A99">
        <f>ROW(Source!A217)</f>
        <v>217</v>
      </c>
      <c r="B99">
        <v>50209403</v>
      </c>
      <c r="C99">
        <v>50209760</v>
      </c>
      <c r="D99">
        <v>38722565</v>
      </c>
      <c r="E99">
        <v>66</v>
      </c>
      <c r="F99">
        <v>1</v>
      </c>
      <c r="G99">
        <v>1</v>
      </c>
      <c r="H99">
        <v>1</v>
      </c>
      <c r="I99" t="s">
        <v>353</v>
      </c>
      <c r="J99" t="s">
        <v>3</v>
      </c>
      <c r="K99" t="s">
        <v>354</v>
      </c>
      <c r="L99">
        <v>1369</v>
      </c>
      <c r="N99">
        <v>1013</v>
      </c>
      <c r="O99" t="s">
        <v>348</v>
      </c>
      <c r="P99" t="s">
        <v>348</v>
      </c>
      <c r="Q99">
        <v>1</v>
      </c>
      <c r="W99">
        <v>0</v>
      </c>
      <c r="X99">
        <v>126826561</v>
      </c>
      <c r="Y99">
        <f t="shared" si="33"/>
        <v>3.7959999999999998</v>
      </c>
      <c r="AA99">
        <v>0</v>
      </c>
      <c r="AB99">
        <v>0</v>
      </c>
      <c r="AC99">
        <v>0</v>
      </c>
      <c r="AD99">
        <v>12.69</v>
      </c>
      <c r="AE99">
        <v>0</v>
      </c>
      <c r="AF99">
        <v>0</v>
      </c>
      <c r="AG99">
        <v>0</v>
      </c>
      <c r="AH99">
        <v>12.69</v>
      </c>
      <c r="AI99">
        <v>1</v>
      </c>
      <c r="AJ99">
        <v>1</v>
      </c>
      <c r="AK99">
        <v>1</v>
      </c>
      <c r="AL99">
        <v>1</v>
      </c>
      <c r="AM99">
        <v>4</v>
      </c>
      <c r="AN99">
        <v>0</v>
      </c>
      <c r="AO99">
        <v>1</v>
      </c>
      <c r="AP99">
        <v>1</v>
      </c>
      <c r="AQ99">
        <v>0</v>
      </c>
      <c r="AR99">
        <v>0</v>
      </c>
      <c r="AS99" t="s">
        <v>3</v>
      </c>
      <c r="AT99">
        <v>2.92</v>
      </c>
      <c r="AU99" t="s">
        <v>22</v>
      </c>
      <c r="AV99">
        <v>1</v>
      </c>
      <c r="AW99">
        <v>2</v>
      </c>
      <c r="AX99">
        <v>50210035</v>
      </c>
      <c r="AY99">
        <v>1</v>
      </c>
      <c r="AZ99">
        <v>0</v>
      </c>
      <c r="BA99">
        <v>99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U99">
        <f>ROUND(AT99*Source!I217*AH99*AL99,2)</f>
        <v>666.99</v>
      </c>
      <c r="CV99">
        <f>ROUND(Y99*Source!I217,7)</f>
        <v>68.328000000000003</v>
      </c>
      <c r="CW99">
        <v>0</v>
      </c>
      <c r="CX99">
        <f>ROUND(Y99*Source!I217,7)</f>
        <v>68.328000000000003</v>
      </c>
      <c r="CY99">
        <f t="shared" si="34"/>
        <v>12.69</v>
      </c>
      <c r="CZ99">
        <f t="shared" si="35"/>
        <v>12.69</v>
      </c>
      <c r="DA99">
        <f t="shared" si="36"/>
        <v>1</v>
      </c>
      <c r="DB99">
        <f t="shared" si="37"/>
        <v>48.164999999999999</v>
      </c>
      <c r="DC99">
        <f t="shared" si="38"/>
        <v>0</v>
      </c>
      <c r="DD99" t="s">
        <v>3</v>
      </c>
      <c r="DE99" t="s">
        <v>3</v>
      </c>
      <c r="DF99">
        <f t="shared" si="39"/>
        <v>0</v>
      </c>
      <c r="DG99">
        <f t="shared" si="40"/>
        <v>0</v>
      </c>
      <c r="DH99">
        <f t="shared" si="41"/>
        <v>0</v>
      </c>
      <c r="DI99">
        <f t="shared" si="42"/>
        <v>867.08</v>
      </c>
      <c r="DJ99">
        <f t="shared" si="43"/>
        <v>867.08</v>
      </c>
      <c r="DK99">
        <v>0</v>
      </c>
      <c r="DL99" t="s">
        <v>3</v>
      </c>
      <c r="DM99">
        <v>0</v>
      </c>
      <c r="DN99" t="s">
        <v>3</v>
      </c>
      <c r="DO99">
        <v>0</v>
      </c>
    </row>
    <row r="100" spans="1:119" x14ac:dyDescent="0.2">
      <c r="A100">
        <f>ROW(Source!A218)</f>
        <v>218</v>
      </c>
      <c r="B100">
        <v>50209403</v>
      </c>
      <c r="C100">
        <v>50209761</v>
      </c>
      <c r="D100">
        <v>38722542</v>
      </c>
      <c r="E100">
        <v>66</v>
      </c>
      <c r="F100">
        <v>1</v>
      </c>
      <c r="G100">
        <v>1</v>
      </c>
      <c r="H100">
        <v>1</v>
      </c>
      <c r="I100" t="s">
        <v>355</v>
      </c>
      <c r="J100" t="s">
        <v>3</v>
      </c>
      <c r="K100" t="s">
        <v>356</v>
      </c>
      <c r="L100">
        <v>1369</v>
      </c>
      <c r="N100">
        <v>1013</v>
      </c>
      <c r="O100" t="s">
        <v>348</v>
      </c>
      <c r="P100" t="s">
        <v>348</v>
      </c>
      <c r="Q100">
        <v>1</v>
      </c>
      <c r="W100">
        <v>0</v>
      </c>
      <c r="X100">
        <v>286205319</v>
      </c>
      <c r="Y100">
        <f t="shared" si="33"/>
        <v>5.2000000000000005E-2</v>
      </c>
      <c r="AA100">
        <v>0</v>
      </c>
      <c r="AB100">
        <v>0</v>
      </c>
      <c r="AC100">
        <v>0</v>
      </c>
      <c r="AD100">
        <v>12.92</v>
      </c>
      <c r="AE100">
        <v>0</v>
      </c>
      <c r="AF100">
        <v>0</v>
      </c>
      <c r="AG100">
        <v>0</v>
      </c>
      <c r="AH100">
        <v>12.92</v>
      </c>
      <c r="AI100">
        <v>1</v>
      </c>
      <c r="AJ100">
        <v>1</v>
      </c>
      <c r="AK100">
        <v>1</v>
      </c>
      <c r="AL100">
        <v>1</v>
      </c>
      <c r="AM100">
        <v>4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0.04</v>
      </c>
      <c r="AU100" t="s">
        <v>22</v>
      </c>
      <c r="AV100">
        <v>1</v>
      </c>
      <c r="AW100">
        <v>2</v>
      </c>
      <c r="AX100">
        <v>50210036</v>
      </c>
      <c r="AY100">
        <v>1</v>
      </c>
      <c r="AZ100">
        <v>0</v>
      </c>
      <c r="BA100">
        <v>100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U100">
        <f>ROUND(AT100*Source!I218*AH100*AL100,2)</f>
        <v>3.1</v>
      </c>
      <c r="CV100">
        <f>ROUND(Y100*Source!I218,7)</f>
        <v>0.312</v>
      </c>
      <c r="CW100">
        <v>0</v>
      </c>
      <c r="CX100">
        <f>ROUND(Y100*Source!I218,7)</f>
        <v>0.312</v>
      </c>
      <c r="CY100">
        <f t="shared" si="34"/>
        <v>12.92</v>
      </c>
      <c r="CZ100">
        <f t="shared" si="35"/>
        <v>12.92</v>
      </c>
      <c r="DA100">
        <f t="shared" si="36"/>
        <v>1</v>
      </c>
      <c r="DB100">
        <f t="shared" si="37"/>
        <v>0.67600000000000005</v>
      </c>
      <c r="DC100">
        <f t="shared" si="38"/>
        <v>0</v>
      </c>
      <c r="DD100" t="s">
        <v>3</v>
      </c>
      <c r="DE100" t="s">
        <v>3</v>
      </c>
      <c r="DF100">
        <f t="shared" si="39"/>
        <v>0</v>
      </c>
      <c r="DG100">
        <f t="shared" si="40"/>
        <v>0</v>
      </c>
      <c r="DH100">
        <f t="shared" si="41"/>
        <v>0</v>
      </c>
      <c r="DI100">
        <f t="shared" si="42"/>
        <v>4.03</v>
      </c>
      <c r="DJ100">
        <f t="shared" si="43"/>
        <v>4.03</v>
      </c>
      <c r="DK100">
        <v>0</v>
      </c>
      <c r="DL100" t="s">
        <v>3</v>
      </c>
      <c r="DM100">
        <v>0</v>
      </c>
      <c r="DN100" t="s">
        <v>3</v>
      </c>
      <c r="DO100">
        <v>0</v>
      </c>
    </row>
    <row r="101" spans="1:119" x14ac:dyDescent="0.2">
      <c r="A101">
        <f>ROW(Source!A218)</f>
        <v>218</v>
      </c>
      <c r="B101">
        <v>50209403</v>
      </c>
      <c r="C101">
        <v>50209761</v>
      </c>
      <c r="D101">
        <v>38722565</v>
      </c>
      <c r="E101">
        <v>66</v>
      </c>
      <c r="F101">
        <v>1</v>
      </c>
      <c r="G101">
        <v>1</v>
      </c>
      <c r="H101">
        <v>1</v>
      </c>
      <c r="I101" t="s">
        <v>353</v>
      </c>
      <c r="J101" t="s">
        <v>3</v>
      </c>
      <c r="K101" t="s">
        <v>354</v>
      </c>
      <c r="L101">
        <v>1369</v>
      </c>
      <c r="N101">
        <v>1013</v>
      </c>
      <c r="O101" t="s">
        <v>348</v>
      </c>
      <c r="P101" t="s">
        <v>348</v>
      </c>
      <c r="Q101">
        <v>1</v>
      </c>
      <c r="W101">
        <v>0</v>
      </c>
      <c r="X101">
        <v>126826561</v>
      </c>
      <c r="Y101">
        <f t="shared" si="33"/>
        <v>5.2000000000000005E-2</v>
      </c>
      <c r="AA101">
        <v>0</v>
      </c>
      <c r="AB101">
        <v>0</v>
      </c>
      <c r="AC101">
        <v>0</v>
      </c>
      <c r="AD101">
        <v>12.69</v>
      </c>
      <c r="AE101">
        <v>0</v>
      </c>
      <c r="AF101">
        <v>0</v>
      </c>
      <c r="AG101">
        <v>0</v>
      </c>
      <c r="AH101">
        <v>12.69</v>
      </c>
      <c r="AI101">
        <v>1</v>
      </c>
      <c r="AJ101">
        <v>1</v>
      </c>
      <c r="AK101">
        <v>1</v>
      </c>
      <c r="AL101">
        <v>1</v>
      </c>
      <c r="AM101">
        <v>4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0.04</v>
      </c>
      <c r="AU101" t="s">
        <v>22</v>
      </c>
      <c r="AV101">
        <v>1</v>
      </c>
      <c r="AW101">
        <v>2</v>
      </c>
      <c r="AX101">
        <v>50210037</v>
      </c>
      <c r="AY101">
        <v>1</v>
      </c>
      <c r="AZ101">
        <v>0</v>
      </c>
      <c r="BA101">
        <v>101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U101">
        <f>ROUND(AT101*Source!I218*AH101*AL101,2)</f>
        <v>3.05</v>
      </c>
      <c r="CV101">
        <f>ROUND(Y101*Source!I218,7)</f>
        <v>0.312</v>
      </c>
      <c r="CW101">
        <v>0</v>
      </c>
      <c r="CX101">
        <f>ROUND(Y101*Source!I218,7)</f>
        <v>0.312</v>
      </c>
      <c r="CY101">
        <f t="shared" si="34"/>
        <v>12.69</v>
      </c>
      <c r="CZ101">
        <f t="shared" si="35"/>
        <v>12.69</v>
      </c>
      <c r="DA101">
        <f t="shared" si="36"/>
        <v>1</v>
      </c>
      <c r="DB101">
        <f t="shared" si="37"/>
        <v>0.66300000000000003</v>
      </c>
      <c r="DC101">
        <f t="shared" si="38"/>
        <v>0</v>
      </c>
      <c r="DD101" t="s">
        <v>3</v>
      </c>
      <c r="DE101" t="s">
        <v>3</v>
      </c>
      <c r="DF101">
        <f t="shared" si="39"/>
        <v>0</v>
      </c>
      <c r="DG101">
        <f t="shared" si="40"/>
        <v>0</v>
      </c>
      <c r="DH101">
        <f t="shared" si="41"/>
        <v>0</v>
      </c>
      <c r="DI101">
        <f t="shared" si="42"/>
        <v>3.96</v>
      </c>
      <c r="DJ101">
        <f t="shared" si="43"/>
        <v>3.96</v>
      </c>
      <c r="DK101">
        <v>0</v>
      </c>
      <c r="DL101" t="s">
        <v>3</v>
      </c>
      <c r="DM101">
        <v>0</v>
      </c>
      <c r="DN101" t="s">
        <v>3</v>
      </c>
      <c r="DO101">
        <v>0</v>
      </c>
    </row>
    <row r="102" spans="1:119" x14ac:dyDescent="0.2">
      <c r="A102">
        <f>ROW(Source!A219)</f>
        <v>219</v>
      </c>
      <c r="B102">
        <v>50209403</v>
      </c>
      <c r="C102">
        <v>50209762</v>
      </c>
      <c r="D102">
        <v>38722565</v>
      </c>
      <c r="E102">
        <v>66</v>
      </c>
      <c r="F102">
        <v>1</v>
      </c>
      <c r="G102">
        <v>1</v>
      </c>
      <c r="H102">
        <v>1</v>
      </c>
      <c r="I102" t="s">
        <v>353</v>
      </c>
      <c r="J102" t="s">
        <v>3</v>
      </c>
      <c r="K102" t="s">
        <v>354</v>
      </c>
      <c r="L102">
        <v>1369</v>
      </c>
      <c r="N102">
        <v>1013</v>
      </c>
      <c r="O102" t="s">
        <v>348</v>
      </c>
      <c r="P102" t="s">
        <v>348</v>
      </c>
      <c r="Q102">
        <v>1</v>
      </c>
      <c r="W102">
        <v>0</v>
      </c>
      <c r="X102">
        <v>126826561</v>
      </c>
      <c r="Y102">
        <f t="shared" si="33"/>
        <v>27.143999999999998</v>
      </c>
      <c r="AA102">
        <v>0</v>
      </c>
      <c r="AB102">
        <v>0</v>
      </c>
      <c r="AC102">
        <v>0</v>
      </c>
      <c r="AD102">
        <v>12.69</v>
      </c>
      <c r="AE102">
        <v>0</v>
      </c>
      <c r="AF102">
        <v>0</v>
      </c>
      <c r="AG102">
        <v>0</v>
      </c>
      <c r="AH102">
        <v>12.69</v>
      </c>
      <c r="AI102">
        <v>1</v>
      </c>
      <c r="AJ102">
        <v>1</v>
      </c>
      <c r="AK102">
        <v>1</v>
      </c>
      <c r="AL102">
        <v>1</v>
      </c>
      <c r="AM102">
        <v>4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20.88</v>
      </c>
      <c r="AU102" t="s">
        <v>22</v>
      </c>
      <c r="AV102">
        <v>1</v>
      </c>
      <c r="AW102">
        <v>2</v>
      </c>
      <c r="AX102">
        <v>50210038</v>
      </c>
      <c r="AY102">
        <v>1</v>
      </c>
      <c r="AZ102">
        <v>0</v>
      </c>
      <c r="BA102">
        <v>102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U102">
        <f>ROUND(AT102*Source!I219*AH102*AL102,2)</f>
        <v>264.97000000000003</v>
      </c>
      <c r="CV102">
        <f>ROUND(Y102*Source!I219,7)</f>
        <v>27.143999999999998</v>
      </c>
      <c r="CW102">
        <v>0</v>
      </c>
      <c r="CX102">
        <f>ROUND(Y102*Source!I219,7)</f>
        <v>27.143999999999998</v>
      </c>
      <c r="CY102">
        <f t="shared" si="34"/>
        <v>12.69</v>
      </c>
      <c r="CZ102">
        <f t="shared" si="35"/>
        <v>12.69</v>
      </c>
      <c r="DA102">
        <f t="shared" si="36"/>
        <v>1</v>
      </c>
      <c r="DB102">
        <f t="shared" si="37"/>
        <v>344.46100000000001</v>
      </c>
      <c r="DC102">
        <f t="shared" si="38"/>
        <v>0</v>
      </c>
      <c r="DD102" t="s">
        <v>3</v>
      </c>
      <c r="DE102" t="s">
        <v>3</v>
      </c>
      <c r="DF102">
        <f t="shared" si="39"/>
        <v>0</v>
      </c>
      <c r="DG102">
        <f t="shared" si="40"/>
        <v>0</v>
      </c>
      <c r="DH102">
        <f t="shared" si="41"/>
        <v>0</v>
      </c>
      <c r="DI102">
        <f t="shared" si="42"/>
        <v>344.46</v>
      </c>
      <c r="DJ102">
        <f t="shared" si="43"/>
        <v>344.46</v>
      </c>
      <c r="DK102">
        <v>0</v>
      </c>
      <c r="DL102" t="s">
        <v>3</v>
      </c>
      <c r="DM102">
        <v>0</v>
      </c>
      <c r="DN102" t="s">
        <v>3</v>
      </c>
      <c r="DO102">
        <v>0</v>
      </c>
    </row>
    <row r="103" spans="1:119" x14ac:dyDescent="0.2">
      <c r="A103">
        <f>ROW(Source!A255)</f>
        <v>255</v>
      </c>
      <c r="B103">
        <v>50209403</v>
      </c>
      <c r="C103">
        <v>50209821</v>
      </c>
      <c r="D103">
        <v>38722542</v>
      </c>
      <c r="E103">
        <v>66</v>
      </c>
      <c r="F103">
        <v>1</v>
      </c>
      <c r="G103">
        <v>1</v>
      </c>
      <c r="H103">
        <v>1</v>
      </c>
      <c r="I103" t="s">
        <v>355</v>
      </c>
      <c r="J103" t="s">
        <v>3</v>
      </c>
      <c r="K103" t="s">
        <v>356</v>
      </c>
      <c r="L103">
        <v>1369</v>
      </c>
      <c r="N103">
        <v>1013</v>
      </c>
      <c r="O103" t="s">
        <v>348</v>
      </c>
      <c r="P103" t="s">
        <v>348</v>
      </c>
      <c r="Q103">
        <v>1</v>
      </c>
      <c r="W103">
        <v>0</v>
      </c>
      <c r="X103">
        <v>286205319</v>
      </c>
      <c r="Y103">
        <f t="shared" si="33"/>
        <v>0.65</v>
      </c>
      <c r="AA103">
        <v>0</v>
      </c>
      <c r="AB103">
        <v>0</v>
      </c>
      <c r="AC103">
        <v>0</v>
      </c>
      <c r="AD103">
        <v>12.92</v>
      </c>
      <c r="AE103">
        <v>0</v>
      </c>
      <c r="AF103">
        <v>0</v>
      </c>
      <c r="AG103">
        <v>0</v>
      </c>
      <c r="AH103">
        <v>12.92</v>
      </c>
      <c r="AI103">
        <v>1</v>
      </c>
      <c r="AJ103">
        <v>1</v>
      </c>
      <c r="AK103">
        <v>1</v>
      </c>
      <c r="AL103">
        <v>1</v>
      </c>
      <c r="AM103">
        <v>4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0.5</v>
      </c>
      <c r="AU103" t="s">
        <v>22</v>
      </c>
      <c r="AV103">
        <v>1</v>
      </c>
      <c r="AW103">
        <v>2</v>
      </c>
      <c r="AX103">
        <v>50210039</v>
      </c>
      <c r="AY103">
        <v>1</v>
      </c>
      <c r="AZ103">
        <v>0</v>
      </c>
      <c r="BA103">
        <v>103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U103">
        <f>ROUND(AT103*Source!I255*AH103*AL103,2)</f>
        <v>167.96</v>
      </c>
      <c r="CV103">
        <f>ROUND(Y103*Source!I255,7)</f>
        <v>16.899999999999999</v>
      </c>
      <c r="CW103">
        <v>0</v>
      </c>
      <c r="CX103">
        <f>ROUND(Y103*Source!I255,7)</f>
        <v>16.899999999999999</v>
      </c>
      <c r="CY103">
        <f t="shared" si="34"/>
        <v>12.92</v>
      </c>
      <c r="CZ103">
        <f t="shared" si="35"/>
        <v>12.92</v>
      </c>
      <c r="DA103">
        <f t="shared" si="36"/>
        <v>1</v>
      </c>
      <c r="DB103">
        <f t="shared" si="37"/>
        <v>8.3979999999999997</v>
      </c>
      <c r="DC103">
        <f t="shared" si="38"/>
        <v>0</v>
      </c>
      <c r="DD103" t="s">
        <v>3</v>
      </c>
      <c r="DE103" t="s">
        <v>3</v>
      </c>
      <c r="DF103">
        <f t="shared" si="39"/>
        <v>0</v>
      </c>
      <c r="DG103">
        <f t="shared" si="40"/>
        <v>0</v>
      </c>
      <c r="DH103">
        <f t="shared" si="41"/>
        <v>0</v>
      </c>
      <c r="DI103">
        <f t="shared" si="42"/>
        <v>218.35</v>
      </c>
      <c r="DJ103">
        <f t="shared" si="43"/>
        <v>218.35</v>
      </c>
      <c r="DK103">
        <v>0</v>
      </c>
      <c r="DL103" t="s">
        <v>3</v>
      </c>
      <c r="DM103">
        <v>0</v>
      </c>
      <c r="DN103" t="s">
        <v>3</v>
      </c>
      <c r="DO103">
        <v>0</v>
      </c>
    </row>
    <row r="104" spans="1:119" x14ac:dyDescent="0.2">
      <c r="A104">
        <f>ROW(Source!A255)</f>
        <v>255</v>
      </c>
      <c r="B104">
        <v>50209403</v>
      </c>
      <c r="C104">
        <v>50209821</v>
      </c>
      <c r="D104">
        <v>38722565</v>
      </c>
      <c r="E104">
        <v>66</v>
      </c>
      <c r="F104">
        <v>1</v>
      </c>
      <c r="G104">
        <v>1</v>
      </c>
      <c r="H104">
        <v>1</v>
      </c>
      <c r="I104" t="s">
        <v>353</v>
      </c>
      <c r="J104" t="s">
        <v>3</v>
      </c>
      <c r="K104" t="s">
        <v>354</v>
      </c>
      <c r="L104">
        <v>1369</v>
      </c>
      <c r="N104">
        <v>1013</v>
      </c>
      <c r="O104" t="s">
        <v>348</v>
      </c>
      <c r="P104" t="s">
        <v>348</v>
      </c>
      <c r="Q104">
        <v>1</v>
      </c>
      <c r="W104">
        <v>0</v>
      </c>
      <c r="X104">
        <v>126826561</v>
      </c>
      <c r="Y104">
        <f t="shared" si="33"/>
        <v>0.65</v>
      </c>
      <c r="AA104">
        <v>0</v>
      </c>
      <c r="AB104">
        <v>0</v>
      </c>
      <c r="AC104">
        <v>0</v>
      </c>
      <c r="AD104">
        <v>12.69</v>
      </c>
      <c r="AE104">
        <v>0</v>
      </c>
      <c r="AF104">
        <v>0</v>
      </c>
      <c r="AG104">
        <v>0</v>
      </c>
      <c r="AH104">
        <v>12.69</v>
      </c>
      <c r="AI104">
        <v>1</v>
      </c>
      <c r="AJ104">
        <v>1</v>
      </c>
      <c r="AK104">
        <v>1</v>
      </c>
      <c r="AL104">
        <v>1</v>
      </c>
      <c r="AM104">
        <v>4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0.5</v>
      </c>
      <c r="AU104" t="s">
        <v>22</v>
      </c>
      <c r="AV104">
        <v>1</v>
      </c>
      <c r="AW104">
        <v>2</v>
      </c>
      <c r="AX104">
        <v>50210040</v>
      </c>
      <c r="AY104">
        <v>1</v>
      </c>
      <c r="AZ104">
        <v>0</v>
      </c>
      <c r="BA104">
        <v>104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U104">
        <f>ROUND(AT104*Source!I255*AH104*AL104,2)</f>
        <v>164.97</v>
      </c>
      <c r="CV104">
        <f>ROUND(Y104*Source!I255,7)</f>
        <v>16.899999999999999</v>
      </c>
      <c r="CW104">
        <v>0</v>
      </c>
      <c r="CX104">
        <f>ROUND(Y104*Source!I255,7)</f>
        <v>16.899999999999999</v>
      </c>
      <c r="CY104">
        <f t="shared" si="34"/>
        <v>12.69</v>
      </c>
      <c r="CZ104">
        <f t="shared" si="35"/>
        <v>12.69</v>
      </c>
      <c r="DA104">
        <f t="shared" si="36"/>
        <v>1</v>
      </c>
      <c r="DB104">
        <f t="shared" si="37"/>
        <v>8.2550000000000008</v>
      </c>
      <c r="DC104">
        <f t="shared" si="38"/>
        <v>0</v>
      </c>
      <c r="DD104" t="s">
        <v>3</v>
      </c>
      <c r="DE104" t="s">
        <v>3</v>
      </c>
      <c r="DF104">
        <f t="shared" si="39"/>
        <v>0</v>
      </c>
      <c r="DG104">
        <f t="shared" si="40"/>
        <v>0</v>
      </c>
      <c r="DH104">
        <f t="shared" si="41"/>
        <v>0</v>
      </c>
      <c r="DI104">
        <f t="shared" si="42"/>
        <v>214.46</v>
      </c>
      <c r="DJ104">
        <f t="shared" si="43"/>
        <v>214.46</v>
      </c>
      <c r="DK104">
        <v>0</v>
      </c>
      <c r="DL104" t="s">
        <v>3</v>
      </c>
      <c r="DM104">
        <v>0</v>
      </c>
      <c r="DN104" t="s">
        <v>3</v>
      </c>
      <c r="DO104">
        <v>0</v>
      </c>
    </row>
    <row r="105" spans="1:119" x14ac:dyDescent="0.2">
      <c r="A105">
        <f>ROW(Source!A256)</f>
        <v>256</v>
      </c>
      <c r="B105">
        <v>50209403</v>
      </c>
      <c r="C105">
        <v>50209822</v>
      </c>
      <c r="D105">
        <v>38722542</v>
      </c>
      <c r="E105">
        <v>66</v>
      </c>
      <c r="F105">
        <v>1</v>
      </c>
      <c r="G105">
        <v>1</v>
      </c>
      <c r="H105">
        <v>1</v>
      </c>
      <c r="I105" t="s">
        <v>355</v>
      </c>
      <c r="J105" t="s">
        <v>3</v>
      </c>
      <c r="K105" t="s">
        <v>356</v>
      </c>
      <c r="L105">
        <v>1369</v>
      </c>
      <c r="N105">
        <v>1013</v>
      </c>
      <c r="O105" t="s">
        <v>348</v>
      </c>
      <c r="P105" t="s">
        <v>348</v>
      </c>
      <c r="Q105">
        <v>1</v>
      </c>
      <c r="W105">
        <v>0</v>
      </c>
      <c r="X105">
        <v>286205319</v>
      </c>
      <c r="Y105">
        <f t="shared" si="33"/>
        <v>8.4240000000000013</v>
      </c>
      <c r="AA105">
        <v>0</v>
      </c>
      <c r="AB105">
        <v>0</v>
      </c>
      <c r="AC105">
        <v>0</v>
      </c>
      <c r="AD105">
        <v>12.92</v>
      </c>
      <c r="AE105">
        <v>0</v>
      </c>
      <c r="AF105">
        <v>0</v>
      </c>
      <c r="AG105">
        <v>0</v>
      </c>
      <c r="AH105">
        <v>12.92</v>
      </c>
      <c r="AI105">
        <v>1</v>
      </c>
      <c r="AJ105">
        <v>1</v>
      </c>
      <c r="AK105">
        <v>1</v>
      </c>
      <c r="AL105">
        <v>1</v>
      </c>
      <c r="AM105">
        <v>4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6.48</v>
      </c>
      <c r="AU105" t="s">
        <v>22</v>
      </c>
      <c r="AV105">
        <v>1</v>
      </c>
      <c r="AW105">
        <v>2</v>
      </c>
      <c r="AX105">
        <v>50210041</v>
      </c>
      <c r="AY105">
        <v>1</v>
      </c>
      <c r="AZ105">
        <v>0</v>
      </c>
      <c r="BA105">
        <v>105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U105">
        <f>ROUND(AT105*Source!I256*AH105*AL105,2)</f>
        <v>21.77</v>
      </c>
      <c r="CV105">
        <f>ROUND(Y105*Source!I256,7)</f>
        <v>2.1902400000000002</v>
      </c>
      <c r="CW105">
        <v>0</v>
      </c>
      <c r="CX105">
        <f>ROUND(Y105*Source!I256,7)</f>
        <v>2.1902400000000002</v>
      </c>
      <c r="CY105">
        <f t="shared" si="34"/>
        <v>12.92</v>
      </c>
      <c r="CZ105">
        <f t="shared" si="35"/>
        <v>12.92</v>
      </c>
      <c r="DA105">
        <f t="shared" si="36"/>
        <v>1</v>
      </c>
      <c r="DB105">
        <f t="shared" si="37"/>
        <v>108.836</v>
      </c>
      <c r="DC105">
        <f t="shared" si="38"/>
        <v>0</v>
      </c>
      <c r="DD105" t="s">
        <v>3</v>
      </c>
      <c r="DE105" t="s">
        <v>3</v>
      </c>
      <c r="DF105">
        <f t="shared" si="39"/>
        <v>0</v>
      </c>
      <c r="DG105">
        <f t="shared" si="40"/>
        <v>0</v>
      </c>
      <c r="DH105">
        <f t="shared" si="41"/>
        <v>0</v>
      </c>
      <c r="DI105">
        <f t="shared" si="42"/>
        <v>28.3</v>
      </c>
      <c r="DJ105">
        <f t="shared" si="43"/>
        <v>28.3</v>
      </c>
      <c r="DK105">
        <v>0</v>
      </c>
      <c r="DL105" t="s">
        <v>3</v>
      </c>
      <c r="DM105">
        <v>0</v>
      </c>
      <c r="DN105" t="s">
        <v>3</v>
      </c>
      <c r="DO105">
        <v>0</v>
      </c>
    </row>
    <row r="106" spans="1:119" x14ac:dyDescent="0.2">
      <c r="A106">
        <f>ROW(Source!A256)</f>
        <v>256</v>
      </c>
      <c r="B106">
        <v>50209403</v>
      </c>
      <c r="C106">
        <v>50209822</v>
      </c>
      <c r="D106">
        <v>38722565</v>
      </c>
      <c r="E106">
        <v>66</v>
      </c>
      <c r="F106">
        <v>1</v>
      </c>
      <c r="G106">
        <v>1</v>
      </c>
      <c r="H106">
        <v>1</v>
      </c>
      <c r="I106" t="s">
        <v>353</v>
      </c>
      <c r="J106" t="s">
        <v>3</v>
      </c>
      <c r="K106" t="s">
        <v>354</v>
      </c>
      <c r="L106">
        <v>1369</v>
      </c>
      <c r="N106">
        <v>1013</v>
      </c>
      <c r="O106" t="s">
        <v>348</v>
      </c>
      <c r="P106" t="s">
        <v>348</v>
      </c>
      <c r="Q106">
        <v>1</v>
      </c>
      <c r="W106">
        <v>0</v>
      </c>
      <c r="X106">
        <v>126826561</v>
      </c>
      <c r="Y106">
        <f t="shared" si="33"/>
        <v>8.4240000000000013</v>
      </c>
      <c r="AA106">
        <v>0</v>
      </c>
      <c r="AB106">
        <v>0</v>
      </c>
      <c r="AC106">
        <v>0</v>
      </c>
      <c r="AD106">
        <v>12.69</v>
      </c>
      <c r="AE106">
        <v>0</v>
      </c>
      <c r="AF106">
        <v>0</v>
      </c>
      <c r="AG106">
        <v>0</v>
      </c>
      <c r="AH106">
        <v>12.69</v>
      </c>
      <c r="AI106">
        <v>1</v>
      </c>
      <c r="AJ106">
        <v>1</v>
      </c>
      <c r="AK106">
        <v>1</v>
      </c>
      <c r="AL106">
        <v>1</v>
      </c>
      <c r="AM106">
        <v>4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6.48</v>
      </c>
      <c r="AU106" t="s">
        <v>22</v>
      </c>
      <c r="AV106">
        <v>1</v>
      </c>
      <c r="AW106">
        <v>2</v>
      </c>
      <c r="AX106">
        <v>50210042</v>
      </c>
      <c r="AY106">
        <v>1</v>
      </c>
      <c r="AZ106">
        <v>0</v>
      </c>
      <c r="BA106">
        <v>106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U106">
        <f>ROUND(AT106*Source!I256*AH106*AL106,2)</f>
        <v>21.38</v>
      </c>
      <c r="CV106">
        <f>ROUND(Y106*Source!I256,7)</f>
        <v>2.1902400000000002</v>
      </c>
      <c r="CW106">
        <v>0</v>
      </c>
      <c r="CX106">
        <f>ROUND(Y106*Source!I256,7)</f>
        <v>2.1902400000000002</v>
      </c>
      <c r="CY106">
        <f t="shared" si="34"/>
        <v>12.69</v>
      </c>
      <c r="CZ106">
        <f t="shared" si="35"/>
        <v>12.69</v>
      </c>
      <c r="DA106">
        <f t="shared" si="36"/>
        <v>1</v>
      </c>
      <c r="DB106">
        <f t="shared" si="37"/>
        <v>106.899</v>
      </c>
      <c r="DC106">
        <f t="shared" si="38"/>
        <v>0</v>
      </c>
      <c r="DD106" t="s">
        <v>3</v>
      </c>
      <c r="DE106" t="s">
        <v>3</v>
      </c>
      <c r="DF106">
        <f t="shared" si="39"/>
        <v>0</v>
      </c>
      <c r="DG106">
        <f t="shared" si="40"/>
        <v>0</v>
      </c>
      <c r="DH106">
        <f t="shared" si="41"/>
        <v>0</v>
      </c>
      <c r="DI106">
        <f t="shared" si="42"/>
        <v>27.79</v>
      </c>
      <c r="DJ106">
        <f t="shared" si="43"/>
        <v>27.79</v>
      </c>
      <c r="DK106">
        <v>0</v>
      </c>
      <c r="DL106" t="s">
        <v>3</v>
      </c>
      <c r="DM106">
        <v>0</v>
      </c>
      <c r="DN106" t="s">
        <v>3</v>
      </c>
      <c r="DO106">
        <v>0</v>
      </c>
    </row>
    <row r="107" spans="1:119" x14ac:dyDescent="0.2">
      <c r="A107">
        <f>ROW(Source!A257)</f>
        <v>257</v>
      </c>
      <c r="B107">
        <v>50209403</v>
      </c>
      <c r="C107">
        <v>50209823</v>
      </c>
      <c r="D107">
        <v>38722542</v>
      </c>
      <c r="E107">
        <v>66</v>
      </c>
      <c r="F107">
        <v>1</v>
      </c>
      <c r="G107">
        <v>1</v>
      </c>
      <c r="H107">
        <v>1</v>
      </c>
      <c r="I107" t="s">
        <v>355</v>
      </c>
      <c r="J107" t="s">
        <v>3</v>
      </c>
      <c r="K107" t="s">
        <v>356</v>
      </c>
      <c r="L107">
        <v>1369</v>
      </c>
      <c r="N107">
        <v>1013</v>
      </c>
      <c r="O107" t="s">
        <v>348</v>
      </c>
      <c r="P107" t="s">
        <v>348</v>
      </c>
      <c r="Q107">
        <v>1</v>
      </c>
      <c r="W107">
        <v>0</v>
      </c>
      <c r="X107">
        <v>286205319</v>
      </c>
      <c r="Y107">
        <f t="shared" si="33"/>
        <v>2.1060000000000003</v>
      </c>
      <c r="AA107">
        <v>0</v>
      </c>
      <c r="AB107">
        <v>0</v>
      </c>
      <c r="AC107">
        <v>0</v>
      </c>
      <c r="AD107">
        <v>12.92</v>
      </c>
      <c r="AE107">
        <v>0</v>
      </c>
      <c r="AF107">
        <v>0</v>
      </c>
      <c r="AG107">
        <v>0</v>
      </c>
      <c r="AH107">
        <v>12.92</v>
      </c>
      <c r="AI107">
        <v>1</v>
      </c>
      <c r="AJ107">
        <v>1</v>
      </c>
      <c r="AK107">
        <v>1</v>
      </c>
      <c r="AL107">
        <v>1</v>
      </c>
      <c r="AM107">
        <v>4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1.62</v>
      </c>
      <c r="AU107" t="s">
        <v>22</v>
      </c>
      <c r="AV107">
        <v>1</v>
      </c>
      <c r="AW107">
        <v>2</v>
      </c>
      <c r="AX107">
        <v>50210043</v>
      </c>
      <c r="AY107">
        <v>1</v>
      </c>
      <c r="AZ107">
        <v>0</v>
      </c>
      <c r="BA107">
        <v>107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U107">
        <f>ROUND(AT107*Source!I257*AH107*AL107,2)</f>
        <v>20.93</v>
      </c>
      <c r="CV107">
        <f>ROUND(Y107*Source!I257,7)</f>
        <v>2.1059999999999999</v>
      </c>
      <c r="CW107">
        <v>0</v>
      </c>
      <c r="CX107">
        <f>ROUND(Y107*Source!I257,7)</f>
        <v>2.1059999999999999</v>
      </c>
      <c r="CY107">
        <f t="shared" si="34"/>
        <v>12.92</v>
      </c>
      <c r="CZ107">
        <f t="shared" si="35"/>
        <v>12.92</v>
      </c>
      <c r="DA107">
        <f t="shared" si="36"/>
        <v>1</v>
      </c>
      <c r="DB107">
        <f t="shared" si="37"/>
        <v>27.209</v>
      </c>
      <c r="DC107">
        <f t="shared" si="38"/>
        <v>0</v>
      </c>
      <c r="DD107" t="s">
        <v>3</v>
      </c>
      <c r="DE107" t="s">
        <v>3</v>
      </c>
      <c r="DF107">
        <f t="shared" si="39"/>
        <v>0</v>
      </c>
      <c r="DG107">
        <f t="shared" si="40"/>
        <v>0</v>
      </c>
      <c r="DH107">
        <f t="shared" si="41"/>
        <v>0</v>
      </c>
      <c r="DI107">
        <f t="shared" si="42"/>
        <v>27.21</v>
      </c>
      <c r="DJ107">
        <f t="shared" si="43"/>
        <v>27.21</v>
      </c>
      <c r="DK107">
        <v>0</v>
      </c>
      <c r="DL107" t="s">
        <v>3</v>
      </c>
      <c r="DM107">
        <v>0</v>
      </c>
      <c r="DN107" t="s">
        <v>3</v>
      </c>
      <c r="DO107">
        <v>0</v>
      </c>
    </row>
    <row r="108" spans="1:119" x14ac:dyDescent="0.2">
      <c r="A108">
        <f>ROW(Source!A257)</f>
        <v>257</v>
      </c>
      <c r="B108">
        <v>50209403</v>
      </c>
      <c r="C108">
        <v>50209823</v>
      </c>
      <c r="D108">
        <v>38722565</v>
      </c>
      <c r="E108">
        <v>66</v>
      </c>
      <c r="F108">
        <v>1</v>
      </c>
      <c r="G108">
        <v>1</v>
      </c>
      <c r="H108">
        <v>1</v>
      </c>
      <c r="I108" t="s">
        <v>353</v>
      </c>
      <c r="J108" t="s">
        <v>3</v>
      </c>
      <c r="K108" t="s">
        <v>354</v>
      </c>
      <c r="L108">
        <v>1369</v>
      </c>
      <c r="N108">
        <v>1013</v>
      </c>
      <c r="O108" t="s">
        <v>348</v>
      </c>
      <c r="P108" t="s">
        <v>348</v>
      </c>
      <c r="Q108">
        <v>1</v>
      </c>
      <c r="W108">
        <v>0</v>
      </c>
      <c r="X108">
        <v>126826561</v>
      </c>
      <c r="Y108">
        <f t="shared" si="33"/>
        <v>2.1060000000000003</v>
      </c>
      <c r="AA108">
        <v>0</v>
      </c>
      <c r="AB108">
        <v>0</v>
      </c>
      <c r="AC108">
        <v>0</v>
      </c>
      <c r="AD108">
        <v>12.69</v>
      </c>
      <c r="AE108">
        <v>0</v>
      </c>
      <c r="AF108">
        <v>0</v>
      </c>
      <c r="AG108">
        <v>0</v>
      </c>
      <c r="AH108">
        <v>12.69</v>
      </c>
      <c r="AI108">
        <v>1</v>
      </c>
      <c r="AJ108">
        <v>1</v>
      </c>
      <c r="AK108">
        <v>1</v>
      </c>
      <c r="AL108">
        <v>1</v>
      </c>
      <c r="AM108">
        <v>4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1.62</v>
      </c>
      <c r="AU108" t="s">
        <v>22</v>
      </c>
      <c r="AV108">
        <v>1</v>
      </c>
      <c r="AW108">
        <v>2</v>
      </c>
      <c r="AX108">
        <v>50210044</v>
      </c>
      <c r="AY108">
        <v>1</v>
      </c>
      <c r="AZ108">
        <v>0</v>
      </c>
      <c r="BA108">
        <v>108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U108">
        <f>ROUND(AT108*Source!I257*AH108*AL108,2)</f>
        <v>20.56</v>
      </c>
      <c r="CV108">
        <f>ROUND(Y108*Source!I257,7)</f>
        <v>2.1059999999999999</v>
      </c>
      <c r="CW108">
        <v>0</v>
      </c>
      <c r="CX108">
        <f>ROUND(Y108*Source!I257,7)</f>
        <v>2.1059999999999999</v>
      </c>
      <c r="CY108">
        <f t="shared" si="34"/>
        <v>12.69</v>
      </c>
      <c r="CZ108">
        <f t="shared" si="35"/>
        <v>12.69</v>
      </c>
      <c r="DA108">
        <f t="shared" si="36"/>
        <v>1</v>
      </c>
      <c r="DB108">
        <f t="shared" si="37"/>
        <v>26.728000000000002</v>
      </c>
      <c r="DC108">
        <f t="shared" si="38"/>
        <v>0</v>
      </c>
      <c r="DD108" t="s">
        <v>3</v>
      </c>
      <c r="DE108" t="s">
        <v>3</v>
      </c>
      <c r="DF108">
        <f t="shared" si="39"/>
        <v>0</v>
      </c>
      <c r="DG108">
        <f t="shared" si="40"/>
        <v>0</v>
      </c>
      <c r="DH108">
        <f t="shared" si="41"/>
        <v>0</v>
      </c>
      <c r="DI108">
        <f t="shared" si="42"/>
        <v>26.73</v>
      </c>
      <c r="DJ108">
        <f t="shared" si="43"/>
        <v>26.73</v>
      </c>
      <c r="DK108">
        <v>0</v>
      </c>
      <c r="DL108" t="s">
        <v>3</v>
      </c>
      <c r="DM108">
        <v>0</v>
      </c>
      <c r="DN108" t="s">
        <v>3</v>
      </c>
      <c r="DO108">
        <v>0</v>
      </c>
    </row>
    <row r="109" spans="1:119" x14ac:dyDescent="0.2">
      <c r="A109">
        <f>ROW(Source!A258)</f>
        <v>258</v>
      </c>
      <c r="B109">
        <v>50209403</v>
      </c>
      <c r="C109">
        <v>50209824</v>
      </c>
      <c r="D109">
        <v>38722550</v>
      </c>
      <c r="E109">
        <v>66</v>
      </c>
      <c r="F109">
        <v>1</v>
      </c>
      <c r="G109">
        <v>1</v>
      </c>
      <c r="H109">
        <v>1</v>
      </c>
      <c r="I109" t="s">
        <v>349</v>
      </c>
      <c r="J109" t="s">
        <v>3</v>
      </c>
      <c r="K109" t="s">
        <v>350</v>
      </c>
      <c r="L109">
        <v>1369</v>
      </c>
      <c r="N109">
        <v>1013</v>
      </c>
      <c r="O109" t="s">
        <v>348</v>
      </c>
      <c r="P109" t="s">
        <v>348</v>
      </c>
      <c r="Q109">
        <v>1</v>
      </c>
      <c r="W109">
        <v>0</v>
      </c>
      <c r="X109">
        <v>-1275334932</v>
      </c>
      <c r="Y109">
        <f t="shared" si="33"/>
        <v>0.84500000000000008</v>
      </c>
      <c r="AA109">
        <v>0</v>
      </c>
      <c r="AB109">
        <v>0</v>
      </c>
      <c r="AC109">
        <v>0</v>
      </c>
      <c r="AD109">
        <v>9.17</v>
      </c>
      <c r="AE109">
        <v>0</v>
      </c>
      <c r="AF109">
        <v>0</v>
      </c>
      <c r="AG109">
        <v>0</v>
      </c>
      <c r="AH109">
        <v>9.17</v>
      </c>
      <c r="AI109">
        <v>1</v>
      </c>
      <c r="AJ109">
        <v>1</v>
      </c>
      <c r="AK109">
        <v>1</v>
      </c>
      <c r="AL109">
        <v>1</v>
      </c>
      <c r="AM109">
        <v>4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0.65</v>
      </c>
      <c r="AU109" t="s">
        <v>22</v>
      </c>
      <c r="AV109">
        <v>1</v>
      </c>
      <c r="AW109">
        <v>2</v>
      </c>
      <c r="AX109">
        <v>50210045</v>
      </c>
      <c r="AY109">
        <v>1</v>
      </c>
      <c r="AZ109">
        <v>0</v>
      </c>
      <c r="BA109">
        <v>109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U109">
        <f>ROUND(AT109*Source!I258*AH109*AL109,2)</f>
        <v>154.97</v>
      </c>
      <c r="CV109">
        <f>ROUND(Y109*Source!I258,7)</f>
        <v>21.97</v>
      </c>
      <c r="CW109">
        <v>0</v>
      </c>
      <c r="CX109">
        <f>ROUND(Y109*Source!I258,7)</f>
        <v>21.97</v>
      </c>
      <c r="CY109">
        <f t="shared" si="34"/>
        <v>9.17</v>
      </c>
      <c r="CZ109">
        <f t="shared" si="35"/>
        <v>9.17</v>
      </c>
      <c r="DA109">
        <f t="shared" si="36"/>
        <v>1</v>
      </c>
      <c r="DB109">
        <f t="shared" si="37"/>
        <v>7.7480000000000002</v>
      </c>
      <c r="DC109">
        <f t="shared" si="38"/>
        <v>0</v>
      </c>
      <c r="DD109" t="s">
        <v>3</v>
      </c>
      <c r="DE109" t="s">
        <v>3</v>
      </c>
      <c r="DF109">
        <f t="shared" si="39"/>
        <v>0</v>
      </c>
      <c r="DG109">
        <f t="shared" si="40"/>
        <v>0</v>
      </c>
      <c r="DH109">
        <f t="shared" si="41"/>
        <v>0</v>
      </c>
      <c r="DI109">
        <f t="shared" si="42"/>
        <v>201.46</v>
      </c>
      <c r="DJ109">
        <f t="shared" si="43"/>
        <v>201.46</v>
      </c>
      <c r="DK109">
        <v>0</v>
      </c>
      <c r="DL109" t="s">
        <v>3</v>
      </c>
      <c r="DM109">
        <v>0</v>
      </c>
      <c r="DN109" t="s">
        <v>3</v>
      </c>
      <c r="DO109">
        <v>0</v>
      </c>
    </row>
    <row r="110" spans="1:119" x14ac:dyDescent="0.2">
      <c r="A110">
        <f>ROW(Source!A258)</f>
        <v>258</v>
      </c>
      <c r="B110">
        <v>50209403</v>
      </c>
      <c r="C110">
        <v>50209824</v>
      </c>
      <c r="D110">
        <v>38722561</v>
      </c>
      <c r="E110">
        <v>66</v>
      </c>
      <c r="F110">
        <v>1</v>
      </c>
      <c r="G110">
        <v>1</v>
      </c>
      <c r="H110">
        <v>1</v>
      </c>
      <c r="I110" t="s">
        <v>351</v>
      </c>
      <c r="J110" t="s">
        <v>3</v>
      </c>
      <c r="K110" t="s">
        <v>352</v>
      </c>
      <c r="L110">
        <v>1369</v>
      </c>
      <c r="N110">
        <v>1013</v>
      </c>
      <c r="O110" t="s">
        <v>348</v>
      </c>
      <c r="P110" t="s">
        <v>348</v>
      </c>
      <c r="Q110">
        <v>1</v>
      </c>
      <c r="W110">
        <v>0</v>
      </c>
      <c r="X110">
        <v>-2140504649</v>
      </c>
      <c r="Y110">
        <f t="shared" si="33"/>
        <v>1.9630000000000001</v>
      </c>
      <c r="AA110">
        <v>0</v>
      </c>
      <c r="AB110">
        <v>0</v>
      </c>
      <c r="AC110">
        <v>0</v>
      </c>
      <c r="AD110">
        <v>14.09</v>
      </c>
      <c r="AE110">
        <v>0</v>
      </c>
      <c r="AF110">
        <v>0</v>
      </c>
      <c r="AG110">
        <v>0</v>
      </c>
      <c r="AH110">
        <v>14.09</v>
      </c>
      <c r="AI110">
        <v>1</v>
      </c>
      <c r="AJ110">
        <v>1</v>
      </c>
      <c r="AK110">
        <v>1</v>
      </c>
      <c r="AL110">
        <v>1</v>
      </c>
      <c r="AM110">
        <v>4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1.51</v>
      </c>
      <c r="AU110" t="s">
        <v>22</v>
      </c>
      <c r="AV110">
        <v>1</v>
      </c>
      <c r="AW110">
        <v>2</v>
      </c>
      <c r="AX110">
        <v>50210046</v>
      </c>
      <c r="AY110">
        <v>1</v>
      </c>
      <c r="AZ110">
        <v>0</v>
      </c>
      <c r="BA110">
        <v>110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U110">
        <f>ROUND(AT110*Source!I258*AH110*AL110,2)</f>
        <v>553.16999999999996</v>
      </c>
      <c r="CV110">
        <f>ROUND(Y110*Source!I258,7)</f>
        <v>51.037999999999997</v>
      </c>
      <c r="CW110">
        <v>0</v>
      </c>
      <c r="CX110">
        <f>ROUND(Y110*Source!I258,7)</f>
        <v>51.037999999999997</v>
      </c>
      <c r="CY110">
        <f t="shared" si="34"/>
        <v>14.09</v>
      </c>
      <c r="CZ110">
        <f t="shared" si="35"/>
        <v>14.09</v>
      </c>
      <c r="DA110">
        <f t="shared" si="36"/>
        <v>1</v>
      </c>
      <c r="DB110">
        <f t="shared" si="37"/>
        <v>27.664000000000001</v>
      </c>
      <c r="DC110">
        <f t="shared" si="38"/>
        <v>0</v>
      </c>
      <c r="DD110" t="s">
        <v>3</v>
      </c>
      <c r="DE110" t="s">
        <v>3</v>
      </c>
      <c r="DF110">
        <f t="shared" si="39"/>
        <v>0</v>
      </c>
      <c r="DG110">
        <f t="shared" si="40"/>
        <v>0</v>
      </c>
      <c r="DH110">
        <f t="shared" si="41"/>
        <v>0</v>
      </c>
      <c r="DI110">
        <f t="shared" si="42"/>
        <v>719.13</v>
      </c>
      <c r="DJ110">
        <f t="shared" si="43"/>
        <v>719.13</v>
      </c>
      <c r="DK110">
        <v>0</v>
      </c>
      <c r="DL110" t="s">
        <v>3</v>
      </c>
      <c r="DM110">
        <v>0</v>
      </c>
      <c r="DN110" t="s">
        <v>3</v>
      </c>
      <c r="DO110">
        <v>0</v>
      </c>
    </row>
    <row r="353" spans="9:9" x14ac:dyDescent="0.2">
      <c r="I353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0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44" x14ac:dyDescent="0.2">
      <c r="A1">
        <f>ROW(Source!A28)</f>
        <v>28</v>
      </c>
      <c r="B1">
        <v>50210001</v>
      </c>
      <c r="C1">
        <v>50209479</v>
      </c>
      <c r="D1">
        <v>38722536</v>
      </c>
      <c r="E1">
        <v>66</v>
      </c>
      <c r="F1">
        <v>1</v>
      </c>
      <c r="G1">
        <v>1</v>
      </c>
      <c r="H1">
        <v>1</v>
      </c>
      <c r="I1" t="s">
        <v>346</v>
      </c>
      <c r="J1" t="s">
        <v>3</v>
      </c>
      <c r="K1" t="s">
        <v>347</v>
      </c>
      <c r="L1">
        <v>1369</v>
      </c>
      <c r="N1">
        <v>1013</v>
      </c>
      <c r="O1" t="s">
        <v>348</v>
      </c>
      <c r="P1" t="s">
        <v>348</v>
      </c>
      <c r="Q1">
        <v>1</v>
      </c>
      <c r="X1">
        <v>4.32</v>
      </c>
      <c r="Y1">
        <v>0</v>
      </c>
      <c r="Z1">
        <v>0</v>
      </c>
      <c r="AA1">
        <v>0</v>
      </c>
      <c r="AB1">
        <v>9.6199999999999992</v>
      </c>
      <c r="AC1">
        <v>0</v>
      </c>
      <c r="AD1">
        <v>1</v>
      </c>
      <c r="AE1">
        <v>1</v>
      </c>
      <c r="AF1" t="s">
        <v>22</v>
      </c>
      <c r="AG1">
        <v>5.6160000000000005</v>
      </c>
      <c r="AH1">
        <v>2</v>
      </c>
      <c r="AI1">
        <v>50210001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50210002</v>
      </c>
      <c r="C2">
        <v>50209479</v>
      </c>
      <c r="D2">
        <v>38722550</v>
      </c>
      <c r="E2">
        <v>66</v>
      </c>
      <c r="F2">
        <v>1</v>
      </c>
      <c r="G2">
        <v>1</v>
      </c>
      <c r="H2">
        <v>1</v>
      </c>
      <c r="I2" t="s">
        <v>349</v>
      </c>
      <c r="J2" t="s">
        <v>3</v>
      </c>
      <c r="K2" t="s">
        <v>350</v>
      </c>
      <c r="L2">
        <v>1369</v>
      </c>
      <c r="N2">
        <v>1013</v>
      </c>
      <c r="O2" t="s">
        <v>348</v>
      </c>
      <c r="P2" t="s">
        <v>348</v>
      </c>
      <c r="Q2">
        <v>1</v>
      </c>
      <c r="X2">
        <v>4.32</v>
      </c>
      <c r="Y2">
        <v>0</v>
      </c>
      <c r="Z2">
        <v>0</v>
      </c>
      <c r="AA2">
        <v>0</v>
      </c>
      <c r="AB2">
        <v>9.17</v>
      </c>
      <c r="AC2">
        <v>0</v>
      </c>
      <c r="AD2">
        <v>1</v>
      </c>
      <c r="AE2">
        <v>1</v>
      </c>
      <c r="AF2" t="s">
        <v>22</v>
      </c>
      <c r="AG2">
        <v>5.6160000000000005</v>
      </c>
      <c r="AH2">
        <v>2</v>
      </c>
      <c r="AI2">
        <v>50210002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ROW(Source!A28)</f>
        <v>28</v>
      </c>
      <c r="B3">
        <v>50210003</v>
      </c>
      <c r="C3">
        <v>50209479</v>
      </c>
      <c r="D3">
        <v>38722561</v>
      </c>
      <c r="E3">
        <v>66</v>
      </c>
      <c r="F3">
        <v>1</v>
      </c>
      <c r="G3">
        <v>1</v>
      </c>
      <c r="H3">
        <v>1</v>
      </c>
      <c r="I3" t="s">
        <v>351</v>
      </c>
      <c r="J3" t="s">
        <v>3</v>
      </c>
      <c r="K3" t="s">
        <v>352</v>
      </c>
      <c r="L3">
        <v>1369</v>
      </c>
      <c r="N3">
        <v>1013</v>
      </c>
      <c r="O3" t="s">
        <v>348</v>
      </c>
      <c r="P3" t="s">
        <v>348</v>
      </c>
      <c r="Q3">
        <v>1</v>
      </c>
      <c r="X3">
        <v>12.96</v>
      </c>
      <c r="Y3">
        <v>0</v>
      </c>
      <c r="Z3">
        <v>0</v>
      </c>
      <c r="AA3">
        <v>0</v>
      </c>
      <c r="AB3">
        <v>14.09</v>
      </c>
      <c r="AC3">
        <v>0</v>
      </c>
      <c r="AD3">
        <v>1</v>
      </c>
      <c r="AE3">
        <v>1</v>
      </c>
      <c r="AF3" t="s">
        <v>22</v>
      </c>
      <c r="AG3">
        <v>16.848000000000003</v>
      </c>
      <c r="AH3">
        <v>2</v>
      </c>
      <c r="AI3">
        <v>50210003</v>
      </c>
      <c r="AJ3">
        <v>3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ROW(Source!A29)</f>
        <v>29</v>
      </c>
      <c r="B4">
        <v>50210004</v>
      </c>
      <c r="C4">
        <v>50209480</v>
      </c>
      <c r="D4">
        <v>38722550</v>
      </c>
      <c r="E4">
        <v>66</v>
      </c>
      <c r="F4">
        <v>1</v>
      </c>
      <c r="G4">
        <v>1</v>
      </c>
      <c r="H4">
        <v>1</v>
      </c>
      <c r="I4" t="s">
        <v>349</v>
      </c>
      <c r="J4" t="s">
        <v>3</v>
      </c>
      <c r="K4" t="s">
        <v>350</v>
      </c>
      <c r="L4">
        <v>1369</v>
      </c>
      <c r="N4">
        <v>1013</v>
      </c>
      <c r="O4" t="s">
        <v>348</v>
      </c>
      <c r="P4" t="s">
        <v>348</v>
      </c>
      <c r="Q4">
        <v>1</v>
      </c>
      <c r="X4">
        <v>6.48</v>
      </c>
      <c r="Y4">
        <v>0</v>
      </c>
      <c r="Z4">
        <v>0</v>
      </c>
      <c r="AA4">
        <v>0</v>
      </c>
      <c r="AB4">
        <v>9.17</v>
      </c>
      <c r="AC4">
        <v>0</v>
      </c>
      <c r="AD4">
        <v>1</v>
      </c>
      <c r="AE4">
        <v>1</v>
      </c>
      <c r="AF4" t="s">
        <v>22</v>
      </c>
      <c r="AG4">
        <v>8.4240000000000013</v>
      </c>
      <c r="AH4">
        <v>2</v>
      </c>
      <c r="AI4">
        <v>50210004</v>
      </c>
      <c r="AJ4">
        <v>4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ROW(Source!A29)</f>
        <v>29</v>
      </c>
      <c r="B5">
        <v>50210005</v>
      </c>
      <c r="C5">
        <v>50209480</v>
      </c>
      <c r="D5">
        <v>38722565</v>
      </c>
      <c r="E5">
        <v>66</v>
      </c>
      <c r="F5">
        <v>1</v>
      </c>
      <c r="G5">
        <v>1</v>
      </c>
      <c r="H5">
        <v>1</v>
      </c>
      <c r="I5" t="s">
        <v>353</v>
      </c>
      <c r="J5" t="s">
        <v>3</v>
      </c>
      <c r="K5" t="s">
        <v>354</v>
      </c>
      <c r="L5">
        <v>1369</v>
      </c>
      <c r="N5">
        <v>1013</v>
      </c>
      <c r="O5" t="s">
        <v>348</v>
      </c>
      <c r="P5" t="s">
        <v>348</v>
      </c>
      <c r="Q5">
        <v>1</v>
      </c>
      <c r="X5">
        <v>15.12</v>
      </c>
      <c r="Y5">
        <v>0</v>
      </c>
      <c r="Z5">
        <v>0</v>
      </c>
      <c r="AA5">
        <v>0</v>
      </c>
      <c r="AB5">
        <v>12.69</v>
      </c>
      <c r="AC5">
        <v>0</v>
      </c>
      <c r="AD5">
        <v>1</v>
      </c>
      <c r="AE5">
        <v>1</v>
      </c>
      <c r="AF5" t="s">
        <v>22</v>
      </c>
      <c r="AG5">
        <v>19.655999999999999</v>
      </c>
      <c r="AH5">
        <v>2</v>
      </c>
      <c r="AI5">
        <v>50210005</v>
      </c>
      <c r="AJ5">
        <v>5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ROW(Source!A30)</f>
        <v>30</v>
      </c>
      <c r="B6">
        <v>50209875</v>
      </c>
      <c r="C6">
        <v>50209481</v>
      </c>
      <c r="D6">
        <v>38722536</v>
      </c>
      <c r="E6">
        <v>66</v>
      </c>
      <c r="F6">
        <v>1</v>
      </c>
      <c r="G6">
        <v>1</v>
      </c>
      <c r="H6">
        <v>1</v>
      </c>
      <c r="I6" t="s">
        <v>346</v>
      </c>
      <c r="J6" t="s">
        <v>3</v>
      </c>
      <c r="K6" t="s">
        <v>347</v>
      </c>
      <c r="L6">
        <v>1369</v>
      </c>
      <c r="N6">
        <v>1013</v>
      </c>
      <c r="O6" t="s">
        <v>348</v>
      </c>
      <c r="P6" t="s">
        <v>348</v>
      </c>
      <c r="Q6">
        <v>1</v>
      </c>
      <c r="X6">
        <v>1.1499999999999999</v>
      </c>
      <c r="Y6">
        <v>0</v>
      </c>
      <c r="Z6">
        <v>0</v>
      </c>
      <c r="AA6">
        <v>0</v>
      </c>
      <c r="AB6">
        <v>9.6199999999999992</v>
      </c>
      <c r="AC6">
        <v>0</v>
      </c>
      <c r="AD6">
        <v>1</v>
      </c>
      <c r="AE6">
        <v>1</v>
      </c>
      <c r="AF6" t="s">
        <v>22</v>
      </c>
      <c r="AG6">
        <v>1.4949999999999999</v>
      </c>
      <c r="AH6">
        <v>2</v>
      </c>
      <c r="AI6">
        <v>50209875</v>
      </c>
      <c r="AJ6">
        <v>6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ROW(Source!A30)</f>
        <v>30</v>
      </c>
      <c r="B7">
        <v>50209876</v>
      </c>
      <c r="C7">
        <v>50209481</v>
      </c>
      <c r="D7">
        <v>38722565</v>
      </c>
      <c r="E7">
        <v>66</v>
      </c>
      <c r="F7">
        <v>1</v>
      </c>
      <c r="G7">
        <v>1</v>
      </c>
      <c r="H7">
        <v>1</v>
      </c>
      <c r="I7" t="s">
        <v>353</v>
      </c>
      <c r="J7" t="s">
        <v>3</v>
      </c>
      <c r="K7" t="s">
        <v>354</v>
      </c>
      <c r="L7">
        <v>1369</v>
      </c>
      <c r="N7">
        <v>1013</v>
      </c>
      <c r="O7" t="s">
        <v>348</v>
      </c>
      <c r="P7" t="s">
        <v>348</v>
      </c>
      <c r="Q7">
        <v>1</v>
      </c>
      <c r="X7">
        <v>1.73</v>
      </c>
      <c r="Y7">
        <v>0</v>
      </c>
      <c r="Z7">
        <v>0</v>
      </c>
      <c r="AA7">
        <v>0</v>
      </c>
      <c r="AB7">
        <v>12.69</v>
      </c>
      <c r="AC7">
        <v>0</v>
      </c>
      <c r="AD7">
        <v>1</v>
      </c>
      <c r="AE7">
        <v>1</v>
      </c>
      <c r="AF7" t="s">
        <v>22</v>
      </c>
      <c r="AG7">
        <v>2.2490000000000001</v>
      </c>
      <c r="AH7">
        <v>2</v>
      </c>
      <c r="AI7">
        <v>50209876</v>
      </c>
      <c r="AJ7">
        <v>7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ROW(Source!A31)</f>
        <v>31</v>
      </c>
      <c r="B8">
        <v>50209877</v>
      </c>
      <c r="C8">
        <v>50209482</v>
      </c>
      <c r="D8">
        <v>38722542</v>
      </c>
      <c r="E8">
        <v>66</v>
      </c>
      <c r="F8">
        <v>1</v>
      </c>
      <c r="G8">
        <v>1</v>
      </c>
      <c r="H8">
        <v>1</v>
      </c>
      <c r="I8" t="s">
        <v>355</v>
      </c>
      <c r="J8" t="s">
        <v>3</v>
      </c>
      <c r="K8" t="s">
        <v>356</v>
      </c>
      <c r="L8">
        <v>1369</v>
      </c>
      <c r="N8">
        <v>1013</v>
      </c>
      <c r="O8" t="s">
        <v>348</v>
      </c>
      <c r="P8" t="s">
        <v>348</v>
      </c>
      <c r="Q8">
        <v>1</v>
      </c>
      <c r="X8">
        <v>6.48</v>
      </c>
      <c r="Y8">
        <v>0</v>
      </c>
      <c r="Z8">
        <v>0</v>
      </c>
      <c r="AA8">
        <v>0</v>
      </c>
      <c r="AB8">
        <v>12.92</v>
      </c>
      <c r="AC8">
        <v>0</v>
      </c>
      <c r="AD8">
        <v>1</v>
      </c>
      <c r="AE8">
        <v>1</v>
      </c>
      <c r="AF8" t="s">
        <v>22</v>
      </c>
      <c r="AG8">
        <v>8.4240000000000013</v>
      </c>
      <c r="AH8">
        <v>2</v>
      </c>
      <c r="AI8">
        <v>50209877</v>
      </c>
      <c r="AJ8">
        <v>8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ROW(Source!A31)</f>
        <v>31</v>
      </c>
      <c r="B9">
        <v>50209878</v>
      </c>
      <c r="C9">
        <v>50209482</v>
      </c>
      <c r="D9">
        <v>38722565</v>
      </c>
      <c r="E9">
        <v>66</v>
      </c>
      <c r="F9">
        <v>1</v>
      </c>
      <c r="G9">
        <v>1</v>
      </c>
      <c r="H9">
        <v>1</v>
      </c>
      <c r="I9" t="s">
        <v>353</v>
      </c>
      <c r="J9" t="s">
        <v>3</v>
      </c>
      <c r="K9" t="s">
        <v>354</v>
      </c>
      <c r="L9">
        <v>1369</v>
      </c>
      <c r="N9">
        <v>1013</v>
      </c>
      <c r="O9" t="s">
        <v>348</v>
      </c>
      <c r="P9" t="s">
        <v>348</v>
      </c>
      <c r="Q9">
        <v>1</v>
      </c>
      <c r="X9">
        <v>6.48</v>
      </c>
      <c r="Y9">
        <v>0</v>
      </c>
      <c r="Z9">
        <v>0</v>
      </c>
      <c r="AA9">
        <v>0</v>
      </c>
      <c r="AB9">
        <v>12.69</v>
      </c>
      <c r="AC9">
        <v>0</v>
      </c>
      <c r="AD9">
        <v>1</v>
      </c>
      <c r="AE9">
        <v>1</v>
      </c>
      <c r="AF9" t="s">
        <v>22</v>
      </c>
      <c r="AG9">
        <v>8.4240000000000013</v>
      </c>
      <c r="AH9">
        <v>2</v>
      </c>
      <c r="AI9">
        <v>50209878</v>
      </c>
      <c r="AJ9">
        <v>9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ROW(Source!A32)</f>
        <v>32</v>
      </c>
      <c r="B10">
        <v>50209879</v>
      </c>
      <c r="C10">
        <v>50209483</v>
      </c>
      <c r="D10">
        <v>38722542</v>
      </c>
      <c r="E10">
        <v>66</v>
      </c>
      <c r="F10">
        <v>1</v>
      </c>
      <c r="G10">
        <v>1</v>
      </c>
      <c r="H10">
        <v>1</v>
      </c>
      <c r="I10" t="s">
        <v>355</v>
      </c>
      <c r="J10" t="s">
        <v>3</v>
      </c>
      <c r="K10" t="s">
        <v>356</v>
      </c>
      <c r="L10">
        <v>1369</v>
      </c>
      <c r="N10">
        <v>1013</v>
      </c>
      <c r="O10" t="s">
        <v>348</v>
      </c>
      <c r="P10" t="s">
        <v>348</v>
      </c>
      <c r="Q10">
        <v>1</v>
      </c>
      <c r="X10">
        <v>0.81</v>
      </c>
      <c r="Y10">
        <v>0</v>
      </c>
      <c r="Z10">
        <v>0</v>
      </c>
      <c r="AA10">
        <v>0</v>
      </c>
      <c r="AB10">
        <v>12.92</v>
      </c>
      <c r="AC10">
        <v>0</v>
      </c>
      <c r="AD10">
        <v>1</v>
      </c>
      <c r="AE10">
        <v>1</v>
      </c>
      <c r="AF10" t="s">
        <v>22</v>
      </c>
      <c r="AG10">
        <v>1.0530000000000002</v>
      </c>
      <c r="AH10">
        <v>2</v>
      </c>
      <c r="AI10">
        <v>50209879</v>
      </c>
      <c r="AJ10">
        <v>10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ROW(Source!A32)</f>
        <v>32</v>
      </c>
      <c r="B11">
        <v>50209880</v>
      </c>
      <c r="C11">
        <v>50209483</v>
      </c>
      <c r="D11">
        <v>38722565</v>
      </c>
      <c r="E11">
        <v>66</v>
      </c>
      <c r="F11">
        <v>1</v>
      </c>
      <c r="G11">
        <v>1</v>
      </c>
      <c r="H11">
        <v>1</v>
      </c>
      <c r="I11" t="s">
        <v>353</v>
      </c>
      <c r="J11" t="s">
        <v>3</v>
      </c>
      <c r="K11" t="s">
        <v>354</v>
      </c>
      <c r="L11">
        <v>1369</v>
      </c>
      <c r="N11">
        <v>1013</v>
      </c>
      <c r="O11" t="s">
        <v>348</v>
      </c>
      <c r="P11" t="s">
        <v>348</v>
      </c>
      <c r="Q11">
        <v>1</v>
      </c>
      <c r="X11">
        <v>0.81</v>
      </c>
      <c r="Y11">
        <v>0</v>
      </c>
      <c r="Z11">
        <v>0</v>
      </c>
      <c r="AA11">
        <v>0</v>
      </c>
      <c r="AB11">
        <v>12.69</v>
      </c>
      <c r="AC11">
        <v>0</v>
      </c>
      <c r="AD11">
        <v>1</v>
      </c>
      <c r="AE11">
        <v>1</v>
      </c>
      <c r="AF11" t="s">
        <v>22</v>
      </c>
      <c r="AG11">
        <v>1.0530000000000002</v>
      </c>
      <c r="AH11">
        <v>2</v>
      </c>
      <c r="AI11">
        <v>50209880</v>
      </c>
      <c r="AJ11">
        <v>11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ROW(Source!A33)</f>
        <v>33</v>
      </c>
      <c r="B12">
        <v>50209881</v>
      </c>
      <c r="C12">
        <v>50209484</v>
      </c>
      <c r="D12">
        <v>38722536</v>
      </c>
      <c r="E12">
        <v>66</v>
      </c>
      <c r="F12">
        <v>1</v>
      </c>
      <c r="G12">
        <v>1</v>
      </c>
      <c r="H12">
        <v>1</v>
      </c>
      <c r="I12" t="s">
        <v>346</v>
      </c>
      <c r="J12" t="s">
        <v>3</v>
      </c>
      <c r="K12" t="s">
        <v>347</v>
      </c>
      <c r="L12">
        <v>1369</v>
      </c>
      <c r="N12">
        <v>1013</v>
      </c>
      <c r="O12" t="s">
        <v>348</v>
      </c>
      <c r="P12" t="s">
        <v>348</v>
      </c>
      <c r="Q12">
        <v>1</v>
      </c>
      <c r="X12">
        <v>1.08</v>
      </c>
      <c r="Y12">
        <v>0</v>
      </c>
      <c r="Z12">
        <v>0</v>
      </c>
      <c r="AA12">
        <v>0</v>
      </c>
      <c r="AB12">
        <v>9.6199999999999992</v>
      </c>
      <c r="AC12">
        <v>0</v>
      </c>
      <c r="AD12">
        <v>1</v>
      </c>
      <c r="AE12">
        <v>1</v>
      </c>
      <c r="AF12" t="s">
        <v>22</v>
      </c>
      <c r="AG12">
        <v>1.4040000000000001</v>
      </c>
      <c r="AH12">
        <v>2</v>
      </c>
      <c r="AI12">
        <v>50209881</v>
      </c>
      <c r="AJ12">
        <v>12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ROW(Source!A33)</f>
        <v>33</v>
      </c>
      <c r="B13">
        <v>50209882</v>
      </c>
      <c r="C13">
        <v>50209484</v>
      </c>
      <c r="D13">
        <v>38722550</v>
      </c>
      <c r="E13">
        <v>66</v>
      </c>
      <c r="F13">
        <v>1</v>
      </c>
      <c r="G13">
        <v>1</v>
      </c>
      <c r="H13">
        <v>1</v>
      </c>
      <c r="I13" t="s">
        <v>349</v>
      </c>
      <c r="J13" t="s">
        <v>3</v>
      </c>
      <c r="K13" t="s">
        <v>350</v>
      </c>
      <c r="L13">
        <v>1369</v>
      </c>
      <c r="N13">
        <v>1013</v>
      </c>
      <c r="O13" t="s">
        <v>348</v>
      </c>
      <c r="P13" t="s">
        <v>348</v>
      </c>
      <c r="Q13">
        <v>1</v>
      </c>
      <c r="X13">
        <v>1.08</v>
      </c>
      <c r="Y13">
        <v>0</v>
      </c>
      <c r="Z13">
        <v>0</v>
      </c>
      <c r="AA13">
        <v>0</v>
      </c>
      <c r="AB13">
        <v>9.17</v>
      </c>
      <c r="AC13">
        <v>0</v>
      </c>
      <c r="AD13">
        <v>1</v>
      </c>
      <c r="AE13">
        <v>1</v>
      </c>
      <c r="AF13" t="s">
        <v>22</v>
      </c>
      <c r="AG13">
        <v>1.4040000000000001</v>
      </c>
      <c r="AH13">
        <v>2</v>
      </c>
      <c r="AI13">
        <v>50209882</v>
      </c>
      <c r="AJ13">
        <v>13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ROW(Source!A33)</f>
        <v>33</v>
      </c>
      <c r="B14">
        <v>50209883</v>
      </c>
      <c r="C14">
        <v>50209484</v>
      </c>
      <c r="D14">
        <v>38722561</v>
      </c>
      <c r="E14">
        <v>66</v>
      </c>
      <c r="F14">
        <v>1</v>
      </c>
      <c r="G14">
        <v>1</v>
      </c>
      <c r="H14">
        <v>1</v>
      </c>
      <c r="I14" t="s">
        <v>351</v>
      </c>
      <c r="J14" t="s">
        <v>3</v>
      </c>
      <c r="K14" t="s">
        <v>352</v>
      </c>
      <c r="L14">
        <v>1369</v>
      </c>
      <c r="N14">
        <v>1013</v>
      </c>
      <c r="O14" t="s">
        <v>348</v>
      </c>
      <c r="P14" t="s">
        <v>348</v>
      </c>
      <c r="Q14">
        <v>1</v>
      </c>
      <c r="X14">
        <v>3.24</v>
      </c>
      <c r="Y14">
        <v>0</v>
      </c>
      <c r="Z14">
        <v>0</v>
      </c>
      <c r="AA14">
        <v>0</v>
      </c>
      <c r="AB14">
        <v>14.09</v>
      </c>
      <c r="AC14">
        <v>0</v>
      </c>
      <c r="AD14">
        <v>1</v>
      </c>
      <c r="AE14">
        <v>1</v>
      </c>
      <c r="AF14" t="s">
        <v>22</v>
      </c>
      <c r="AG14">
        <v>4.2120000000000006</v>
      </c>
      <c r="AH14">
        <v>2</v>
      </c>
      <c r="AI14">
        <v>50209883</v>
      </c>
      <c r="AJ14">
        <v>14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50209884</v>
      </c>
      <c r="C15">
        <v>50209485</v>
      </c>
      <c r="D15">
        <v>38722550</v>
      </c>
      <c r="E15">
        <v>66</v>
      </c>
      <c r="F15">
        <v>1</v>
      </c>
      <c r="G15">
        <v>1</v>
      </c>
      <c r="H15">
        <v>1</v>
      </c>
      <c r="I15" t="s">
        <v>349</v>
      </c>
      <c r="J15" t="s">
        <v>3</v>
      </c>
      <c r="K15" t="s">
        <v>350</v>
      </c>
      <c r="L15">
        <v>1369</v>
      </c>
      <c r="N15">
        <v>1013</v>
      </c>
      <c r="O15" t="s">
        <v>348</v>
      </c>
      <c r="P15" t="s">
        <v>348</v>
      </c>
      <c r="Q15">
        <v>1</v>
      </c>
      <c r="X15">
        <v>1.08</v>
      </c>
      <c r="Y15">
        <v>0</v>
      </c>
      <c r="Z15">
        <v>0</v>
      </c>
      <c r="AA15">
        <v>0</v>
      </c>
      <c r="AB15">
        <v>9.17</v>
      </c>
      <c r="AC15">
        <v>0</v>
      </c>
      <c r="AD15">
        <v>1</v>
      </c>
      <c r="AE15">
        <v>1</v>
      </c>
      <c r="AF15" t="s">
        <v>22</v>
      </c>
      <c r="AG15">
        <v>1.4040000000000001</v>
      </c>
      <c r="AH15">
        <v>2</v>
      </c>
      <c r="AI15">
        <v>50209884</v>
      </c>
      <c r="AJ15">
        <v>15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ROW(Source!A34)</f>
        <v>34</v>
      </c>
      <c r="B16">
        <v>50209885</v>
      </c>
      <c r="C16">
        <v>50209485</v>
      </c>
      <c r="D16">
        <v>38722561</v>
      </c>
      <c r="E16">
        <v>66</v>
      </c>
      <c r="F16">
        <v>1</v>
      </c>
      <c r="G16">
        <v>1</v>
      </c>
      <c r="H16">
        <v>1</v>
      </c>
      <c r="I16" t="s">
        <v>351</v>
      </c>
      <c r="J16" t="s">
        <v>3</v>
      </c>
      <c r="K16" t="s">
        <v>352</v>
      </c>
      <c r="L16">
        <v>1369</v>
      </c>
      <c r="N16">
        <v>1013</v>
      </c>
      <c r="O16" t="s">
        <v>348</v>
      </c>
      <c r="P16" t="s">
        <v>348</v>
      </c>
      <c r="Q16">
        <v>1</v>
      </c>
      <c r="X16">
        <v>1.62</v>
      </c>
      <c r="Y16">
        <v>0</v>
      </c>
      <c r="Z16">
        <v>0</v>
      </c>
      <c r="AA16">
        <v>0</v>
      </c>
      <c r="AB16">
        <v>14.09</v>
      </c>
      <c r="AC16">
        <v>0</v>
      </c>
      <c r="AD16">
        <v>1</v>
      </c>
      <c r="AE16">
        <v>1</v>
      </c>
      <c r="AF16" t="s">
        <v>22</v>
      </c>
      <c r="AG16">
        <v>2.1060000000000003</v>
      </c>
      <c r="AH16">
        <v>2</v>
      </c>
      <c r="AI16">
        <v>50209885</v>
      </c>
      <c r="AJ16">
        <v>16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ROW(Source!A35)</f>
        <v>35</v>
      </c>
      <c r="B17">
        <v>50209886</v>
      </c>
      <c r="C17">
        <v>50209486</v>
      </c>
      <c r="D17">
        <v>38722550</v>
      </c>
      <c r="E17">
        <v>66</v>
      </c>
      <c r="F17">
        <v>1</v>
      </c>
      <c r="G17">
        <v>1</v>
      </c>
      <c r="H17">
        <v>1</v>
      </c>
      <c r="I17" t="s">
        <v>349</v>
      </c>
      <c r="J17" t="s">
        <v>3</v>
      </c>
      <c r="K17" t="s">
        <v>350</v>
      </c>
      <c r="L17">
        <v>1369</v>
      </c>
      <c r="N17">
        <v>1013</v>
      </c>
      <c r="O17" t="s">
        <v>348</v>
      </c>
      <c r="P17" t="s">
        <v>348</v>
      </c>
      <c r="Q17">
        <v>1</v>
      </c>
      <c r="X17">
        <v>8.1</v>
      </c>
      <c r="Y17">
        <v>0</v>
      </c>
      <c r="Z17">
        <v>0</v>
      </c>
      <c r="AA17">
        <v>0</v>
      </c>
      <c r="AB17">
        <v>9.17</v>
      </c>
      <c r="AC17">
        <v>0</v>
      </c>
      <c r="AD17">
        <v>1</v>
      </c>
      <c r="AE17">
        <v>1</v>
      </c>
      <c r="AF17" t="s">
        <v>22</v>
      </c>
      <c r="AG17">
        <v>10.53</v>
      </c>
      <c r="AH17">
        <v>2</v>
      </c>
      <c r="AI17">
        <v>50209886</v>
      </c>
      <c r="AJ17">
        <v>17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ROW(Source!A35)</f>
        <v>35</v>
      </c>
      <c r="B18">
        <v>50209887</v>
      </c>
      <c r="C18">
        <v>50209486</v>
      </c>
      <c r="D18">
        <v>38722565</v>
      </c>
      <c r="E18">
        <v>66</v>
      </c>
      <c r="F18">
        <v>1</v>
      </c>
      <c r="G18">
        <v>1</v>
      </c>
      <c r="H18">
        <v>1</v>
      </c>
      <c r="I18" t="s">
        <v>353</v>
      </c>
      <c r="J18" t="s">
        <v>3</v>
      </c>
      <c r="K18" t="s">
        <v>354</v>
      </c>
      <c r="L18">
        <v>1369</v>
      </c>
      <c r="N18">
        <v>1013</v>
      </c>
      <c r="O18" t="s">
        <v>348</v>
      </c>
      <c r="P18" t="s">
        <v>348</v>
      </c>
      <c r="Q18">
        <v>1</v>
      </c>
      <c r="X18">
        <v>18.899999999999999</v>
      </c>
      <c r="Y18">
        <v>0</v>
      </c>
      <c r="Z18">
        <v>0</v>
      </c>
      <c r="AA18">
        <v>0</v>
      </c>
      <c r="AB18">
        <v>12.69</v>
      </c>
      <c r="AC18">
        <v>0</v>
      </c>
      <c r="AD18">
        <v>1</v>
      </c>
      <c r="AE18">
        <v>1</v>
      </c>
      <c r="AF18" t="s">
        <v>22</v>
      </c>
      <c r="AG18">
        <v>24.57</v>
      </c>
      <c r="AH18">
        <v>2</v>
      </c>
      <c r="AI18">
        <v>50209887</v>
      </c>
      <c r="AJ18">
        <v>18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ROW(Source!A36)</f>
        <v>36</v>
      </c>
      <c r="B19">
        <v>50209888</v>
      </c>
      <c r="C19">
        <v>50209487</v>
      </c>
      <c r="D19">
        <v>38722550</v>
      </c>
      <c r="E19">
        <v>66</v>
      </c>
      <c r="F19">
        <v>1</v>
      </c>
      <c r="G19">
        <v>1</v>
      </c>
      <c r="H19">
        <v>1</v>
      </c>
      <c r="I19" t="s">
        <v>349</v>
      </c>
      <c r="J19" t="s">
        <v>3</v>
      </c>
      <c r="K19" t="s">
        <v>350</v>
      </c>
      <c r="L19">
        <v>1369</v>
      </c>
      <c r="N19">
        <v>1013</v>
      </c>
      <c r="O19" t="s">
        <v>348</v>
      </c>
      <c r="P19" t="s">
        <v>348</v>
      </c>
      <c r="Q19">
        <v>1</v>
      </c>
      <c r="X19">
        <v>0.65</v>
      </c>
      <c r="Y19">
        <v>0</v>
      </c>
      <c r="Z19">
        <v>0</v>
      </c>
      <c r="AA19">
        <v>0</v>
      </c>
      <c r="AB19">
        <v>9.17</v>
      </c>
      <c r="AC19">
        <v>0</v>
      </c>
      <c r="AD19">
        <v>1</v>
      </c>
      <c r="AE19">
        <v>1</v>
      </c>
      <c r="AF19" t="s">
        <v>22</v>
      </c>
      <c r="AG19">
        <v>0.84500000000000008</v>
      </c>
      <c r="AH19">
        <v>2</v>
      </c>
      <c r="AI19">
        <v>50209888</v>
      </c>
      <c r="AJ19">
        <v>19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ROW(Source!A36)</f>
        <v>36</v>
      </c>
      <c r="B20">
        <v>50209889</v>
      </c>
      <c r="C20">
        <v>50209487</v>
      </c>
      <c r="D20">
        <v>38722561</v>
      </c>
      <c r="E20">
        <v>66</v>
      </c>
      <c r="F20">
        <v>1</v>
      </c>
      <c r="G20">
        <v>1</v>
      </c>
      <c r="H20">
        <v>1</v>
      </c>
      <c r="I20" t="s">
        <v>351</v>
      </c>
      <c r="J20" t="s">
        <v>3</v>
      </c>
      <c r="K20" t="s">
        <v>352</v>
      </c>
      <c r="L20">
        <v>1369</v>
      </c>
      <c r="N20">
        <v>1013</v>
      </c>
      <c r="O20" t="s">
        <v>348</v>
      </c>
      <c r="P20" t="s">
        <v>348</v>
      </c>
      <c r="Q20">
        <v>1</v>
      </c>
      <c r="X20">
        <v>0.97</v>
      </c>
      <c r="Y20">
        <v>0</v>
      </c>
      <c r="Z20">
        <v>0</v>
      </c>
      <c r="AA20">
        <v>0</v>
      </c>
      <c r="AB20">
        <v>14.09</v>
      </c>
      <c r="AC20">
        <v>0</v>
      </c>
      <c r="AD20">
        <v>1</v>
      </c>
      <c r="AE20">
        <v>1</v>
      </c>
      <c r="AF20" t="s">
        <v>22</v>
      </c>
      <c r="AG20">
        <v>1.2609999999999999</v>
      </c>
      <c r="AH20">
        <v>2</v>
      </c>
      <c r="AI20">
        <v>50209889</v>
      </c>
      <c r="AJ20">
        <v>20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ROW(Source!A37)</f>
        <v>37</v>
      </c>
      <c r="B21">
        <v>50209890</v>
      </c>
      <c r="C21">
        <v>50209488</v>
      </c>
      <c r="D21">
        <v>38722550</v>
      </c>
      <c r="E21">
        <v>66</v>
      </c>
      <c r="F21">
        <v>1</v>
      </c>
      <c r="G21">
        <v>1</v>
      </c>
      <c r="H21">
        <v>1</v>
      </c>
      <c r="I21" t="s">
        <v>349</v>
      </c>
      <c r="J21" t="s">
        <v>3</v>
      </c>
      <c r="K21" t="s">
        <v>350</v>
      </c>
      <c r="L21">
        <v>1369</v>
      </c>
      <c r="N21">
        <v>1013</v>
      </c>
      <c r="O21" t="s">
        <v>348</v>
      </c>
      <c r="P21" t="s">
        <v>348</v>
      </c>
      <c r="Q21">
        <v>1</v>
      </c>
      <c r="X21">
        <v>13.5</v>
      </c>
      <c r="Y21">
        <v>0</v>
      </c>
      <c r="Z21">
        <v>0</v>
      </c>
      <c r="AA21">
        <v>0</v>
      </c>
      <c r="AB21">
        <v>9.17</v>
      </c>
      <c r="AC21">
        <v>0</v>
      </c>
      <c r="AD21">
        <v>1</v>
      </c>
      <c r="AE21">
        <v>1</v>
      </c>
      <c r="AF21" t="s">
        <v>22</v>
      </c>
      <c r="AG21">
        <v>17.55</v>
      </c>
      <c r="AH21">
        <v>2</v>
      </c>
      <c r="AI21">
        <v>50209890</v>
      </c>
      <c r="AJ21">
        <v>21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ROW(Source!A37)</f>
        <v>37</v>
      </c>
      <c r="B22">
        <v>50209891</v>
      </c>
      <c r="C22">
        <v>50209488</v>
      </c>
      <c r="D22">
        <v>38722565</v>
      </c>
      <c r="E22">
        <v>66</v>
      </c>
      <c r="F22">
        <v>1</v>
      </c>
      <c r="G22">
        <v>1</v>
      </c>
      <c r="H22">
        <v>1</v>
      </c>
      <c r="I22" t="s">
        <v>353</v>
      </c>
      <c r="J22" t="s">
        <v>3</v>
      </c>
      <c r="K22" t="s">
        <v>354</v>
      </c>
      <c r="L22">
        <v>1369</v>
      </c>
      <c r="N22">
        <v>1013</v>
      </c>
      <c r="O22" t="s">
        <v>348</v>
      </c>
      <c r="P22" t="s">
        <v>348</v>
      </c>
      <c r="Q22">
        <v>1</v>
      </c>
      <c r="X22">
        <v>31.5</v>
      </c>
      <c r="Y22">
        <v>0</v>
      </c>
      <c r="Z22">
        <v>0</v>
      </c>
      <c r="AA22">
        <v>0</v>
      </c>
      <c r="AB22">
        <v>12.69</v>
      </c>
      <c r="AC22">
        <v>0</v>
      </c>
      <c r="AD22">
        <v>1</v>
      </c>
      <c r="AE22">
        <v>1</v>
      </c>
      <c r="AF22" t="s">
        <v>22</v>
      </c>
      <c r="AG22">
        <v>40.950000000000003</v>
      </c>
      <c r="AH22">
        <v>2</v>
      </c>
      <c r="AI22">
        <v>50209891</v>
      </c>
      <c r="AJ22">
        <v>22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ROW(Source!A38)</f>
        <v>38</v>
      </c>
      <c r="B23">
        <v>50209892</v>
      </c>
      <c r="C23">
        <v>50209489</v>
      </c>
      <c r="D23">
        <v>38722542</v>
      </c>
      <c r="E23">
        <v>66</v>
      </c>
      <c r="F23">
        <v>1</v>
      </c>
      <c r="G23">
        <v>1</v>
      </c>
      <c r="H23">
        <v>1</v>
      </c>
      <c r="I23" t="s">
        <v>355</v>
      </c>
      <c r="J23" t="s">
        <v>3</v>
      </c>
      <c r="K23" t="s">
        <v>356</v>
      </c>
      <c r="L23">
        <v>1369</v>
      </c>
      <c r="N23">
        <v>1013</v>
      </c>
      <c r="O23" t="s">
        <v>348</v>
      </c>
      <c r="P23" t="s">
        <v>348</v>
      </c>
      <c r="Q23">
        <v>1</v>
      </c>
      <c r="X23">
        <v>0.81</v>
      </c>
      <c r="Y23">
        <v>0</v>
      </c>
      <c r="Z23">
        <v>0</v>
      </c>
      <c r="AA23">
        <v>0</v>
      </c>
      <c r="AB23">
        <v>12.92</v>
      </c>
      <c r="AC23">
        <v>0</v>
      </c>
      <c r="AD23">
        <v>1</v>
      </c>
      <c r="AE23">
        <v>1</v>
      </c>
      <c r="AF23" t="s">
        <v>22</v>
      </c>
      <c r="AG23">
        <v>1.0530000000000002</v>
      </c>
      <c r="AH23">
        <v>2</v>
      </c>
      <c r="AI23">
        <v>50209892</v>
      </c>
      <c r="AJ23">
        <v>23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ROW(Source!A38)</f>
        <v>38</v>
      </c>
      <c r="B24">
        <v>50209893</v>
      </c>
      <c r="C24">
        <v>50209489</v>
      </c>
      <c r="D24">
        <v>38722565</v>
      </c>
      <c r="E24">
        <v>66</v>
      </c>
      <c r="F24">
        <v>1</v>
      </c>
      <c r="G24">
        <v>1</v>
      </c>
      <c r="H24">
        <v>1</v>
      </c>
      <c r="I24" t="s">
        <v>353</v>
      </c>
      <c r="J24" t="s">
        <v>3</v>
      </c>
      <c r="K24" t="s">
        <v>354</v>
      </c>
      <c r="L24">
        <v>1369</v>
      </c>
      <c r="N24">
        <v>1013</v>
      </c>
      <c r="O24" t="s">
        <v>348</v>
      </c>
      <c r="P24" t="s">
        <v>348</v>
      </c>
      <c r="Q24">
        <v>1</v>
      </c>
      <c r="X24">
        <v>0.81</v>
      </c>
      <c r="Y24">
        <v>0</v>
      </c>
      <c r="Z24">
        <v>0</v>
      </c>
      <c r="AA24">
        <v>0</v>
      </c>
      <c r="AB24">
        <v>12.69</v>
      </c>
      <c r="AC24">
        <v>0</v>
      </c>
      <c r="AD24">
        <v>1</v>
      </c>
      <c r="AE24">
        <v>1</v>
      </c>
      <c r="AF24" t="s">
        <v>22</v>
      </c>
      <c r="AG24">
        <v>1.0530000000000002</v>
      </c>
      <c r="AH24">
        <v>2</v>
      </c>
      <c r="AI24">
        <v>50209893</v>
      </c>
      <c r="AJ24">
        <v>24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ROW(Source!A39)</f>
        <v>39</v>
      </c>
      <c r="B25">
        <v>50209894</v>
      </c>
      <c r="C25">
        <v>50209490</v>
      </c>
      <c r="D25">
        <v>38722536</v>
      </c>
      <c r="E25">
        <v>66</v>
      </c>
      <c r="F25">
        <v>1</v>
      </c>
      <c r="G25">
        <v>1</v>
      </c>
      <c r="H25">
        <v>1</v>
      </c>
      <c r="I25" t="s">
        <v>346</v>
      </c>
      <c r="J25" t="s">
        <v>3</v>
      </c>
      <c r="K25" t="s">
        <v>347</v>
      </c>
      <c r="L25">
        <v>1369</v>
      </c>
      <c r="N25">
        <v>1013</v>
      </c>
      <c r="O25" t="s">
        <v>348</v>
      </c>
      <c r="P25" t="s">
        <v>348</v>
      </c>
      <c r="Q25">
        <v>1</v>
      </c>
      <c r="X25">
        <v>2.92</v>
      </c>
      <c r="Y25">
        <v>0</v>
      </c>
      <c r="Z25">
        <v>0</v>
      </c>
      <c r="AA25">
        <v>0</v>
      </c>
      <c r="AB25">
        <v>9.6199999999999992</v>
      </c>
      <c r="AC25">
        <v>0</v>
      </c>
      <c r="AD25">
        <v>1</v>
      </c>
      <c r="AE25">
        <v>1</v>
      </c>
      <c r="AF25" t="s">
        <v>22</v>
      </c>
      <c r="AG25">
        <v>3.7959999999999998</v>
      </c>
      <c r="AH25">
        <v>2</v>
      </c>
      <c r="AI25">
        <v>50209894</v>
      </c>
      <c r="AJ25">
        <v>25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ROW(Source!A39)</f>
        <v>39</v>
      </c>
      <c r="B26">
        <v>50209895</v>
      </c>
      <c r="C26">
        <v>50209490</v>
      </c>
      <c r="D26">
        <v>38722565</v>
      </c>
      <c r="E26">
        <v>66</v>
      </c>
      <c r="F26">
        <v>1</v>
      </c>
      <c r="G26">
        <v>1</v>
      </c>
      <c r="H26">
        <v>1</v>
      </c>
      <c r="I26" t="s">
        <v>353</v>
      </c>
      <c r="J26" t="s">
        <v>3</v>
      </c>
      <c r="K26" t="s">
        <v>354</v>
      </c>
      <c r="L26">
        <v>1369</v>
      </c>
      <c r="N26">
        <v>1013</v>
      </c>
      <c r="O26" t="s">
        <v>348</v>
      </c>
      <c r="P26" t="s">
        <v>348</v>
      </c>
      <c r="Q26">
        <v>1</v>
      </c>
      <c r="X26">
        <v>4.37</v>
      </c>
      <c r="Y26">
        <v>0</v>
      </c>
      <c r="Z26">
        <v>0</v>
      </c>
      <c r="AA26">
        <v>0</v>
      </c>
      <c r="AB26">
        <v>12.69</v>
      </c>
      <c r="AC26">
        <v>0</v>
      </c>
      <c r="AD26">
        <v>1</v>
      </c>
      <c r="AE26">
        <v>1</v>
      </c>
      <c r="AF26" t="s">
        <v>22</v>
      </c>
      <c r="AG26">
        <v>5.681</v>
      </c>
      <c r="AH26">
        <v>2</v>
      </c>
      <c r="AI26">
        <v>50209895</v>
      </c>
      <c r="AJ26">
        <v>26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ROW(Source!A40)</f>
        <v>40</v>
      </c>
      <c r="B27">
        <v>50209896</v>
      </c>
      <c r="C27">
        <v>50209491</v>
      </c>
      <c r="D27">
        <v>38722565</v>
      </c>
      <c r="E27">
        <v>66</v>
      </c>
      <c r="F27">
        <v>1</v>
      </c>
      <c r="G27">
        <v>1</v>
      </c>
      <c r="H27">
        <v>1</v>
      </c>
      <c r="I27" t="s">
        <v>353</v>
      </c>
      <c r="J27" t="s">
        <v>3</v>
      </c>
      <c r="K27" t="s">
        <v>354</v>
      </c>
      <c r="L27">
        <v>1369</v>
      </c>
      <c r="N27">
        <v>1013</v>
      </c>
      <c r="O27" t="s">
        <v>348</v>
      </c>
      <c r="P27" t="s">
        <v>348</v>
      </c>
      <c r="Q27">
        <v>1</v>
      </c>
      <c r="X27">
        <v>15.84</v>
      </c>
      <c r="Y27">
        <v>0</v>
      </c>
      <c r="Z27">
        <v>0</v>
      </c>
      <c r="AA27">
        <v>0</v>
      </c>
      <c r="AB27">
        <v>12.69</v>
      </c>
      <c r="AC27">
        <v>0</v>
      </c>
      <c r="AD27">
        <v>1</v>
      </c>
      <c r="AE27">
        <v>1</v>
      </c>
      <c r="AF27" t="s">
        <v>22</v>
      </c>
      <c r="AG27">
        <v>20.591999999999999</v>
      </c>
      <c r="AH27">
        <v>2</v>
      </c>
      <c r="AI27">
        <v>50209896</v>
      </c>
      <c r="AJ27">
        <v>27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ROW(Source!A41)</f>
        <v>41</v>
      </c>
      <c r="B28">
        <v>50209897</v>
      </c>
      <c r="C28">
        <v>50209492</v>
      </c>
      <c r="D28">
        <v>38722550</v>
      </c>
      <c r="E28">
        <v>66</v>
      </c>
      <c r="F28">
        <v>1</v>
      </c>
      <c r="G28">
        <v>1</v>
      </c>
      <c r="H28">
        <v>1</v>
      </c>
      <c r="I28" t="s">
        <v>349</v>
      </c>
      <c r="J28" t="s">
        <v>3</v>
      </c>
      <c r="K28" t="s">
        <v>350</v>
      </c>
      <c r="L28">
        <v>1369</v>
      </c>
      <c r="N28">
        <v>1013</v>
      </c>
      <c r="O28" t="s">
        <v>348</v>
      </c>
      <c r="P28" t="s">
        <v>348</v>
      </c>
      <c r="Q28">
        <v>1</v>
      </c>
      <c r="X28">
        <v>0.65</v>
      </c>
      <c r="Y28">
        <v>0</v>
      </c>
      <c r="Z28">
        <v>0</v>
      </c>
      <c r="AA28">
        <v>0</v>
      </c>
      <c r="AB28">
        <v>9.17</v>
      </c>
      <c r="AC28">
        <v>0</v>
      </c>
      <c r="AD28">
        <v>1</v>
      </c>
      <c r="AE28">
        <v>1</v>
      </c>
      <c r="AF28" t="s">
        <v>22</v>
      </c>
      <c r="AG28">
        <v>0.84500000000000008</v>
      </c>
      <c r="AH28">
        <v>2</v>
      </c>
      <c r="AI28">
        <v>50209897</v>
      </c>
      <c r="AJ28">
        <v>28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ROW(Source!A41)</f>
        <v>41</v>
      </c>
      <c r="B29">
        <v>50209898</v>
      </c>
      <c r="C29">
        <v>50209492</v>
      </c>
      <c r="D29">
        <v>38722561</v>
      </c>
      <c r="E29">
        <v>66</v>
      </c>
      <c r="F29">
        <v>1</v>
      </c>
      <c r="G29">
        <v>1</v>
      </c>
      <c r="H29">
        <v>1</v>
      </c>
      <c r="I29" t="s">
        <v>351</v>
      </c>
      <c r="J29" t="s">
        <v>3</v>
      </c>
      <c r="K29" t="s">
        <v>352</v>
      </c>
      <c r="L29">
        <v>1369</v>
      </c>
      <c r="N29">
        <v>1013</v>
      </c>
      <c r="O29" t="s">
        <v>348</v>
      </c>
      <c r="P29" t="s">
        <v>348</v>
      </c>
      <c r="Q29">
        <v>1</v>
      </c>
      <c r="X29">
        <v>1.51</v>
      </c>
      <c r="Y29">
        <v>0</v>
      </c>
      <c r="Z29">
        <v>0</v>
      </c>
      <c r="AA29">
        <v>0</v>
      </c>
      <c r="AB29">
        <v>14.09</v>
      </c>
      <c r="AC29">
        <v>0</v>
      </c>
      <c r="AD29">
        <v>1</v>
      </c>
      <c r="AE29">
        <v>1</v>
      </c>
      <c r="AF29" t="s">
        <v>22</v>
      </c>
      <c r="AG29">
        <v>1.9630000000000001</v>
      </c>
      <c r="AH29">
        <v>2</v>
      </c>
      <c r="AI29">
        <v>50209898</v>
      </c>
      <c r="AJ29">
        <v>29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ROW(Source!A42)</f>
        <v>42</v>
      </c>
      <c r="B30">
        <v>50209899</v>
      </c>
      <c r="C30">
        <v>50209493</v>
      </c>
      <c r="D30">
        <v>38722550</v>
      </c>
      <c r="E30">
        <v>66</v>
      </c>
      <c r="F30">
        <v>1</v>
      </c>
      <c r="G30">
        <v>1</v>
      </c>
      <c r="H30">
        <v>1</v>
      </c>
      <c r="I30" t="s">
        <v>349</v>
      </c>
      <c r="J30" t="s">
        <v>3</v>
      </c>
      <c r="K30" t="s">
        <v>350</v>
      </c>
      <c r="L30">
        <v>1369</v>
      </c>
      <c r="N30">
        <v>1013</v>
      </c>
      <c r="O30" t="s">
        <v>348</v>
      </c>
      <c r="P30" t="s">
        <v>348</v>
      </c>
      <c r="Q30">
        <v>1</v>
      </c>
      <c r="X30">
        <v>1.44</v>
      </c>
      <c r="Y30">
        <v>0</v>
      </c>
      <c r="Z30">
        <v>0</v>
      </c>
      <c r="AA30">
        <v>0</v>
      </c>
      <c r="AB30">
        <v>9.17</v>
      </c>
      <c r="AC30">
        <v>0</v>
      </c>
      <c r="AD30">
        <v>1</v>
      </c>
      <c r="AE30">
        <v>1</v>
      </c>
      <c r="AF30" t="s">
        <v>22</v>
      </c>
      <c r="AG30">
        <v>1.8719999999999999</v>
      </c>
      <c r="AH30">
        <v>2</v>
      </c>
      <c r="AI30">
        <v>50209899</v>
      </c>
      <c r="AJ30">
        <v>30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ROW(Source!A42)</f>
        <v>42</v>
      </c>
      <c r="B31">
        <v>50209900</v>
      </c>
      <c r="C31">
        <v>50209493</v>
      </c>
      <c r="D31">
        <v>38722559</v>
      </c>
      <c r="E31">
        <v>66</v>
      </c>
      <c r="F31">
        <v>1</v>
      </c>
      <c r="G31">
        <v>1</v>
      </c>
      <c r="H31">
        <v>1</v>
      </c>
      <c r="I31" t="s">
        <v>357</v>
      </c>
      <c r="J31" t="s">
        <v>3</v>
      </c>
      <c r="K31" t="s">
        <v>358</v>
      </c>
      <c r="L31">
        <v>1369</v>
      </c>
      <c r="N31">
        <v>1013</v>
      </c>
      <c r="O31" t="s">
        <v>348</v>
      </c>
      <c r="P31" t="s">
        <v>348</v>
      </c>
      <c r="Q31">
        <v>1</v>
      </c>
      <c r="X31">
        <v>2.16</v>
      </c>
      <c r="Y31">
        <v>0</v>
      </c>
      <c r="Z31">
        <v>0</v>
      </c>
      <c r="AA31">
        <v>0</v>
      </c>
      <c r="AB31">
        <v>15.49</v>
      </c>
      <c r="AC31">
        <v>0</v>
      </c>
      <c r="AD31">
        <v>1</v>
      </c>
      <c r="AE31">
        <v>1</v>
      </c>
      <c r="AF31" t="s">
        <v>22</v>
      </c>
      <c r="AG31">
        <v>2.8080000000000003</v>
      </c>
      <c r="AH31">
        <v>2</v>
      </c>
      <c r="AI31">
        <v>50209900</v>
      </c>
      <c r="AJ31">
        <v>31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ROW(Source!A43)</f>
        <v>43</v>
      </c>
      <c r="B32">
        <v>50209901</v>
      </c>
      <c r="C32">
        <v>50209494</v>
      </c>
      <c r="D32">
        <v>38722550</v>
      </c>
      <c r="E32">
        <v>66</v>
      </c>
      <c r="F32">
        <v>1</v>
      </c>
      <c r="G32">
        <v>1</v>
      </c>
      <c r="H32">
        <v>1</v>
      </c>
      <c r="I32" t="s">
        <v>349</v>
      </c>
      <c r="J32" t="s">
        <v>3</v>
      </c>
      <c r="K32" t="s">
        <v>350</v>
      </c>
      <c r="L32">
        <v>1369</v>
      </c>
      <c r="N32">
        <v>1013</v>
      </c>
      <c r="O32" t="s">
        <v>348</v>
      </c>
      <c r="P32" t="s">
        <v>348</v>
      </c>
      <c r="Q32">
        <v>1</v>
      </c>
      <c r="X32">
        <v>2.7</v>
      </c>
      <c r="Y32">
        <v>0</v>
      </c>
      <c r="Z32">
        <v>0</v>
      </c>
      <c r="AA32">
        <v>0</v>
      </c>
      <c r="AB32">
        <v>9.17</v>
      </c>
      <c r="AC32">
        <v>0</v>
      </c>
      <c r="AD32">
        <v>1</v>
      </c>
      <c r="AE32">
        <v>1</v>
      </c>
      <c r="AF32" t="s">
        <v>22</v>
      </c>
      <c r="AG32">
        <v>3.5100000000000002</v>
      </c>
      <c r="AH32">
        <v>2</v>
      </c>
      <c r="AI32">
        <v>50209901</v>
      </c>
      <c r="AJ32">
        <v>32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ROW(Source!A43)</f>
        <v>43</v>
      </c>
      <c r="B33">
        <v>50209902</v>
      </c>
      <c r="C33">
        <v>50209494</v>
      </c>
      <c r="D33">
        <v>38722565</v>
      </c>
      <c r="E33">
        <v>66</v>
      </c>
      <c r="F33">
        <v>1</v>
      </c>
      <c r="G33">
        <v>1</v>
      </c>
      <c r="H33">
        <v>1</v>
      </c>
      <c r="I33" t="s">
        <v>353</v>
      </c>
      <c r="J33" t="s">
        <v>3</v>
      </c>
      <c r="K33" t="s">
        <v>354</v>
      </c>
      <c r="L33">
        <v>1369</v>
      </c>
      <c r="N33">
        <v>1013</v>
      </c>
      <c r="O33" t="s">
        <v>348</v>
      </c>
      <c r="P33" t="s">
        <v>348</v>
      </c>
      <c r="Q33">
        <v>1</v>
      </c>
      <c r="X33">
        <v>6.3</v>
      </c>
      <c r="Y33">
        <v>0</v>
      </c>
      <c r="Z33">
        <v>0</v>
      </c>
      <c r="AA33">
        <v>0</v>
      </c>
      <c r="AB33">
        <v>12.69</v>
      </c>
      <c r="AC33">
        <v>0</v>
      </c>
      <c r="AD33">
        <v>1</v>
      </c>
      <c r="AE33">
        <v>1</v>
      </c>
      <c r="AF33" t="s">
        <v>22</v>
      </c>
      <c r="AG33">
        <v>8.19</v>
      </c>
      <c r="AH33">
        <v>2</v>
      </c>
      <c r="AI33">
        <v>50209902</v>
      </c>
      <c r="AJ33">
        <v>33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ROW(Source!A44)</f>
        <v>44</v>
      </c>
      <c r="B34">
        <v>50209903</v>
      </c>
      <c r="C34">
        <v>50209495</v>
      </c>
      <c r="D34">
        <v>38722539</v>
      </c>
      <c r="E34">
        <v>66</v>
      </c>
      <c r="F34">
        <v>1</v>
      </c>
      <c r="G34">
        <v>1</v>
      </c>
      <c r="H34">
        <v>1</v>
      </c>
      <c r="I34" t="s">
        <v>359</v>
      </c>
      <c r="J34" t="s">
        <v>3</v>
      </c>
      <c r="K34" t="s">
        <v>360</v>
      </c>
      <c r="L34">
        <v>1369</v>
      </c>
      <c r="N34">
        <v>1013</v>
      </c>
      <c r="O34" t="s">
        <v>348</v>
      </c>
      <c r="P34" t="s">
        <v>348</v>
      </c>
      <c r="Q34">
        <v>1</v>
      </c>
      <c r="X34">
        <v>0.65</v>
      </c>
      <c r="Y34">
        <v>0</v>
      </c>
      <c r="Z34">
        <v>0</v>
      </c>
      <c r="AA34">
        <v>0</v>
      </c>
      <c r="AB34">
        <v>11.09</v>
      </c>
      <c r="AC34">
        <v>0</v>
      </c>
      <c r="AD34">
        <v>1</v>
      </c>
      <c r="AE34">
        <v>1</v>
      </c>
      <c r="AF34" t="s">
        <v>22</v>
      </c>
      <c r="AG34">
        <v>0.84500000000000008</v>
      </c>
      <c r="AH34">
        <v>2</v>
      </c>
      <c r="AI34">
        <v>50209903</v>
      </c>
      <c r="AJ34">
        <v>34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ROW(Source!A44)</f>
        <v>44</v>
      </c>
      <c r="B35">
        <v>50209904</v>
      </c>
      <c r="C35">
        <v>50209495</v>
      </c>
      <c r="D35">
        <v>38722565</v>
      </c>
      <c r="E35">
        <v>66</v>
      </c>
      <c r="F35">
        <v>1</v>
      </c>
      <c r="G35">
        <v>1</v>
      </c>
      <c r="H35">
        <v>1</v>
      </c>
      <c r="I35" t="s">
        <v>353</v>
      </c>
      <c r="J35" t="s">
        <v>3</v>
      </c>
      <c r="K35" t="s">
        <v>354</v>
      </c>
      <c r="L35">
        <v>1369</v>
      </c>
      <c r="N35">
        <v>1013</v>
      </c>
      <c r="O35" t="s">
        <v>348</v>
      </c>
      <c r="P35" t="s">
        <v>348</v>
      </c>
      <c r="Q35">
        <v>1</v>
      </c>
      <c r="X35">
        <v>0.97</v>
      </c>
      <c r="Y35">
        <v>0</v>
      </c>
      <c r="Z35">
        <v>0</v>
      </c>
      <c r="AA35">
        <v>0</v>
      </c>
      <c r="AB35">
        <v>12.69</v>
      </c>
      <c r="AC35">
        <v>0</v>
      </c>
      <c r="AD35">
        <v>1</v>
      </c>
      <c r="AE35">
        <v>1</v>
      </c>
      <c r="AF35" t="s">
        <v>22</v>
      </c>
      <c r="AG35">
        <v>1.2609999999999999</v>
      </c>
      <c r="AH35">
        <v>2</v>
      </c>
      <c r="AI35">
        <v>50209904</v>
      </c>
      <c r="AJ35">
        <v>35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ROW(Source!A45)</f>
        <v>45</v>
      </c>
      <c r="B36">
        <v>50209905</v>
      </c>
      <c r="C36">
        <v>50209496</v>
      </c>
      <c r="D36">
        <v>38722559</v>
      </c>
      <c r="E36">
        <v>66</v>
      </c>
      <c r="F36">
        <v>1</v>
      </c>
      <c r="G36">
        <v>1</v>
      </c>
      <c r="H36">
        <v>1</v>
      </c>
      <c r="I36" t="s">
        <v>357</v>
      </c>
      <c r="J36" t="s">
        <v>3</v>
      </c>
      <c r="K36" t="s">
        <v>358</v>
      </c>
      <c r="L36">
        <v>1369</v>
      </c>
      <c r="N36">
        <v>1013</v>
      </c>
      <c r="O36" t="s">
        <v>348</v>
      </c>
      <c r="P36" t="s">
        <v>348</v>
      </c>
      <c r="Q36">
        <v>1</v>
      </c>
      <c r="X36">
        <v>142.4</v>
      </c>
      <c r="Y36">
        <v>0</v>
      </c>
      <c r="Z36">
        <v>0</v>
      </c>
      <c r="AA36">
        <v>0</v>
      </c>
      <c r="AB36">
        <v>15.49</v>
      </c>
      <c r="AC36">
        <v>0</v>
      </c>
      <c r="AD36">
        <v>1</v>
      </c>
      <c r="AE36">
        <v>1</v>
      </c>
      <c r="AF36" t="s">
        <v>22</v>
      </c>
      <c r="AG36">
        <v>185.12</v>
      </c>
      <c r="AH36">
        <v>2</v>
      </c>
      <c r="AI36">
        <v>50209905</v>
      </c>
      <c r="AJ36">
        <v>36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ROW(Source!A45)</f>
        <v>45</v>
      </c>
      <c r="B37">
        <v>50209906</v>
      </c>
      <c r="C37">
        <v>50209496</v>
      </c>
      <c r="D37">
        <v>38722565</v>
      </c>
      <c r="E37">
        <v>66</v>
      </c>
      <c r="F37">
        <v>1</v>
      </c>
      <c r="G37">
        <v>1</v>
      </c>
      <c r="H37">
        <v>1</v>
      </c>
      <c r="I37" t="s">
        <v>353</v>
      </c>
      <c r="J37" t="s">
        <v>3</v>
      </c>
      <c r="K37" t="s">
        <v>354</v>
      </c>
      <c r="L37">
        <v>1369</v>
      </c>
      <c r="N37">
        <v>1013</v>
      </c>
      <c r="O37" t="s">
        <v>348</v>
      </c>
      <c r="P37" t="s">
        <v>348</v>
      </c>
      <c r="Q37">
        <v>1</v>
      </c>
      <c r="X37">
        <v>94.93</v>
      </c>
      <c r="Y37">
        <v>0</v>
      </c>
      <c r="Z37">
        <v>0</v>
      </c>
      <c r="AA37">
        <v>0</v>
      </c>
      <c r="AB37">
        <v>12.69</v>
      </c>
      <c r="AC37">
        <v>0</v>
      </c>
      <c r="AD37">
        <v>1</v>
      </c>
      <c r="AE37">
        <v>1</v>
      </c>
      <c r="AF37" t="s">
        <v>22</v>
      </c>
      <c r="AG37">
        <v>123.40900000000001</v>
      </c>
      <c r="AH37">
        <v>2</v>
      </c>
      <c r="AI37">
        <v>50209906</v>
      </c>
      <c r="AJ37">
        <v>37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ROW(Source!A46)</f>
        <v>46</v>
      </c>
      <c r="B38">
        <v>50209907</v>
      </c>
      <c r="C38">
        <v>50209497</v>
      </c>
      <c r="D38">
        <v>38722542</v>
      </c>
      <c r="E38">
        <v>66</v>
      </c>
      <c r="F38">
        <v>1</v>
      </c>
      <c r="G38">
        <v>1</v>
      </c>
      <c r="H38">
        <v>1</v>
      </c>
      <c r="I38" t="s">
        <v>355</v>
      </c>
      <c r="J38" t="s">
        <v>3</v>
      </c>
      <c r="K38" t="s">
        <v>356</v>
      </c>
      <c r="L38">
        <v>1369</v>
      </c>
      <c r="N38">
        <v>1013</v>
      </c>
      <c r="O38" t="s">
        <v>348</v>
      </c>
      <c r="P38" t="s">
        <v>348</v>
      </c>
      <c r="Q38">
        <v>1</v>
      </c>
      <c r="X38">
        <v>0.04</v>
      </c>
      <c r="Y38">
        <v>0</v>
      </c>
      <c r="Z38">
        <v>0</v>
      </c>
      <c r="AA38">
        <v>0</v>
      </c>
      <c r="AB38">
        <v>12.92</v>
      </c>
      <c r="AC38">
        <v>0</v>
      </c>
      <c r="AD38">
        <v>1</v>
      </c>
      <c r="AE38">
        <v>1</v>
      </c>
      <c r="AF38" t="s">
        <v>22</v>
      </c>
      <c r="AG38">
        <v>5.2000000000000005E-2</v>
      </c>
      <c r="AH38">
        <v>2</v>
      </c>
      <c r="AI38">
        <v>50209907</v>
      </c>
      <c r="AJ38">
        <v>38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ROW(Source!A46)</f>
        <v>46</v>
      </c>
      <c r="B39">
        <v>50209908</v>
      </c>
      <c r="C39">
        <v>50209497</v>
      </c>
      <c r="D39">
        <v>38722565</v>
      </c>
      <c r="E39">
        <v>66</v>
      </c>
      <c r="F39">
        <v>1</v>
      </c>
      <c r="G39">
        <v>1</v>
      </c>
      <c r="H39">
        <v>1</v>
      </c>
      <c r="I39" t="s">
        <v>353</v>
      </c>
      <c r="J39" t="s">
        <v>3</v>
      </c>
      <c r="K39" t="s">
        <v>354</v>
      </c>
      <c r="L39">
        <v>1369</v>
      </c>
      <c r="N39">
        <v>1013</v>
      </c>
      <c r="O39" t="s">
        <v>348</v>
      </c>
      <c r="P39" t="s">
        <v>348</v>
      </c>
      <c r="Q39">
        <v>1</v>
      </c>
      <c r="X39">
        <v>0.04</v>
      </c>
      <c r="Y39">
        <v>0</v>
      </c>
      <c r="Z39">
        <v>0</v>
      </c>
      <c r="AA39">
        <v>0</v>
      </c>
      <c r="AB39">
        <v>12.69</v>
      </c>
      <c r="AC39">
        <v>0</v>
      </c>
      <c r="AD39">
        <v>1</v>
      </c>
      <c r="AE39">
        <v>1</v>
      </c>
      <c r="AF39" t="s">
        <v>22</v>
      </c>
      <c r="AG39">
        <v>5.2000000000000005E-2</v>
      </c>
      <c r="AH39">
        <v>2</v>
      </c>
      <c r="AI39">
        <v>50209908</v>
      </c>
      <c r="AJ39">
        <v>39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ROW(Source!A47)</f>
        <v>47</v>
      </c>
      <c r="B40">
        <v>50209909</v>
      </c>
      <c r="C40">
        <v>50209498</v>
      </c>
      <c r="D40">
        <v>38722565</v>
      </c>
      <c r="E40">
        <v>66</v>
      </c>
      <c r="F40">
        <v>1</v>
      </c>
      <c r="G40">
        <v>1</v>
      </c>
      <c r="H40">
        <v>1</v>
      </c>
      <c r="I40" t="s">
        <v>353</v>
      </c>
      <c r="J40" t="s">
        <v>3</v>
      </c>
      <c r="K40" t="s">
        <v>354</v>
      </c>
      <c r="L40">
        <v>1369</v>
      </c>
      <c r="N40">
        <v>1013</v>
      </c>
      <c r="O40" t="s">
        <v>348</v>
      </c>
      <c r="P40" t="s">
        <v>348</v>
      </c>
      <c r="Q40">
        <v>1</v>
      </c>
      <c r="X40">
        <v>20.88</v>
      </c>
      <c r="Y40">
        <v>0</v>
      </c>
      <c r="Z40">
        <v>0</v>
      </c>
      <c r="AA40">
        <v>0</v>
      </c>
      <c r="AB40">
        <v>12.69</v>
      </c>
      <c r="AC40">
        <v>0</v>
      </c>
      <c r="AD40">
        <v>1</v>
      </c>
      <c r="AE40">
        <v>1</v>
      </c>
      <c r="AF40" t="s">
        <v>22</v>
      </c>
      <c r="AG40">
        <v>27.143999999999998</v>
      </c>
      <c r="AH40">
        <v>2</v>
      </c>
      <c r="AI40">
        <v>50209909</v>
      </c>
      <c r="AJ40">
        <v>40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ROW(Source!A48)</f>
        <v>48</v>
      </c>
      <c r="B41">
        <v>50209910</v>
      </c>
      <c r="C41">
        <v>50209499</v>
      </c>
      <c r="D41">
        <v>38722539</v>
      </c>
      <c r="E41">
        <v>66</v>
      </c>
      <c r="F41">
        <v>1</v>
      </c>
      <c r="G41">
        <v>1</v>
      </c>
      <c r="H41">
        <v>1</v>
      </c>
      <c r="I41" t="s">
        <v>359</v>
      </c>
      <c r="J41" t="s">
        <v>3</v>
      </c>
      <c r="K41" t="s">
        <v>360</v>
      </c>
      <c r="L41">
        <v>1369</v>
      </c>
      <c r="N41">
        <v>1013</v>
      </c>
      <c r="O41" t="s">
        <v>348</v>
      </c>
      <c r="P41" t="s">
        <v>348</v>
      </c>
      <c r="Q41">
        <v>1</v>
      </c>
      <c r="X41">
        <v>0.97</v>
      </c>
      <c r="Y41">
        <v>0</v>
      </c>
      <c r="Z41">
        <v>0</v>
      </c>
      <c r="AA41">
        <v>0</v>
      </c>
      <c r="AB41">
        <v>11.09</v>
      </c>
      <c r="AC41">
        <v>0</v>
      </c>
      <c r="AD41">
        <v>1</v>
      </c>
      <c r="AE41">
        <v>1</v>
      </c>
      <c r="AF41" t="s">
        <v>22</v>
      </c>
      <c r="AG41">
        <v>1.2609999999999999</v>
      </c>
      <c r="AH41">
        <v>2</v>
      </c>
      <c r="AI41">
        <v>50209910</v>
      </c>
      <c r="AJ41">
        <v>41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ROW(Source!A48)</f>
        <v>48</v>
      </c>
      <c r="B42">
        <v>50209911</v>
      </c>
      <c r="C42">
        <v>50209499</v>
      </c>
      <c r="D42">
        <v>38722561</v>
      </c>
      <c r="E42">
        <v>66</v>
      </c>
      <c r="F42">
        <v>1</v>
      </c>
      <c r="G42">
        <v>1</v>
      </c>
      <c r="H42">
        <v>1</v>
      </c>
      <c r="I42" t="s">
        <v>351</v>
      </c>
      <c r="J42" t="s">
        <v>3</v>
      </c>
      <c r="K42" t="s">
        <v>352</v>
      </c>
      <c r="L42">
        <v>1369</v>
      </c>
      <c r="N42">
        <v>1013</v>
      </c>
      <c r="O42" t="s">
        <v>348</v>
      </c>
      <c r="P42" t="s">
        <v>348</v>
      </c>
      <c r="Q42">
        <v>1</v>
      </c>
      <c r="X42">
        <v>1.46</v>
      </c>
      <c r="Y42">
        <v>0</v>
      </c>
      <c r="Z42">
        <v>0</v>
      </c>
      <c r="AA42">
        <v>0</v>
      </c>
      <c r="AB42">
        <v>14.09</v>
      </c>
      <c r="AC42">
        <v>0</v>
      </c>
      <c r="AD42">
        <v>1</v>
      </c>
      <c r="AE42">
        <v>1</v>
      </c>
      <c r="AF42" t="s">
        <v>22</v>
      </c>
      <c r="AG42">
        <v>1.8979999999999999</v>
      </c>
      <c r="AH42">
        <v>2</v>
      </c>
      <c r="AI42">
        <v>50209911</v>
      </c>
      <c r="AJ42">
        <v>42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ROW(Source!A49)</f>
        <v>49</v>
      </c>
      <c r="B43">
        <v>50209912</v>
      </c>
      <c r="C43">
        <v>50209500</v>
      </c>
      <c r="D43">
        <v>38722539</v>
      </c>
      <c r="E43">
        <v>66</v>
      </c>
      <c r="F43">
        <v>1</v>
      </c>
      <c r="G43">
        <v>1</v>
      </c>
      <c r="H43">
        <v>1</v>
      </c>
      <c r="I43" t="s">
        <v>359</v>
      </c>
      <c r="J43" t="s">
        <v>3</v>
      </c>
      <c r="K43" t="s">
        <v>360</v>
      </c>
      <c r="L43">
        <v>1369</v>
      </c>
      <c r="N43">
        <v>1013</v>
      </c>
      <c r="O43" t="s">
        <v>348</v>
      </c>
      <c r="P43" t="s">
        <v>348</v>
      </c>
      <c r="Q43">
        <v>1</v>
      </c>
      <c r="X43">
        <v>0.65</v>
      </c>
      <c r="Y43">
        <v>0</v>
      </c>
      <c r="Z43">
        <v>0</v>
      </c>
      <c r="AA43">
        <v>0</v>
      </c>
      <c r="AB43">
        <v>11.09</v>
      </c>
      <c r="AC43">
        <v>0</v>
      </c>
      <c r="AD43">
        <v>1</v>
      </c>
      <c r="AE43">
        <v>1</v>
      </c>
      <c r="AF43" t="s">
        <v>22</v>
      </c>
      <c r="AG43">
        <v>0.84500000000000008</v>
      </c>
      <c r="AH43">
        <v>2</v>
      </c>
      <c r="AI43">
        <v>50209912</v>
      </c>
      <c r="AJ43">
        <v>43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ROW(Source!A49)</f>
        <v>49</v>
      </c>
      <c r="B44">
        <v>50209913</v>
      </c>
      <c r="C44">
        <v>50209500</v>
      </c>
      <c r="D44">
        <v>38722561</v>
      </c>
      <c r="E44">
        <v>66</v>
      </c>
      <c r="F44">
        <v>1</v>
      </c>
      <c r="G44">
        <v>1</v>
      </c>
      <c r="H44">
        <v>1</v>
      </c>
      <c r="I44" t="s">
        <v>351</v>
      </c>
      <c r="J44" t="s">
        <v>3</v>
      </c>
      <c r="K44" t="s">
        <v>352</v>
      </c>
      <c r="L44">
        <v>1369</v>
      </c>
      <c r="N44">
        <v>1013</v>
      </c>
      <c r="O44" t="s">
        <v>348</v>
      </c>
      <c r="P44" t="s">
        <v>348</v>
      </c>
      <c r="Q44">
        <v>1</v>
      </c>
      <c r="X44">
        <v>0.97</v>
      </c>
      <c r="Y44">
        <v>0</v>
      </c>
      <c r="Z44">
        <v>0</v>
      </c>
      <c r="AA44">
        <v>0</v>
      </c>
      <c r="AB44">
        <v>14.09</v>
      </c>
      <c r="AC44">
        <v>0</v>
      </c>
      <c r="AD44">
        <v>1</v>
      </c>
      <c r="AE44">
        <v>1</v>
      </c>
      <c r="AF44" t="s">
        <v>22</v>
      </c>
      <c r="AG44">
        <v>1.2609999999999999</v>
      </c>
      <c r="AH44">
        <v>2</v>
      </c>
      <c r="AI44">
        <v>50209913</v>
      </c>
      <c r="AJ44">
        <v>44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ROW(Source!A50)</f>
        <v>50</v>
      </c>
      <c r="B45">
        <v>50209914</v>
      </c>
      <c r="C45">
        <v>50209501</v>
      </c>
      <c r="D45">
        <v>38722550</v>
      </c>
      <c r="E45">
        <v>66</v>
      </c>
      <c r="F45">
        <v>1</v>
      </c>
      <c r="G45">
        <v>1</v>
      </c>
      <c r="H45">
        <v>1</v>
      </c>
      <c r="I45" t="s">
        <v>349</v>
      </c>
      <c r="J45" t="s">
        <v>3</v>
      </c>
      <c r="K45" t="s">
        <v>350</v>
      </c>
      <c r="L45">
        <v>1369</v>
      </c>
      <c r="N45">
        <v>1013</v>
      </c>
      <c r="O45" t="s">
        <v>348</v>
      </c>
      <c r="P45" t="s">
        <v>348</v>
      </c>
      <c r="Q45">
        <v>1</v>
      </c>
      <c r="X45">
        <v>1.8</v>
      </c>
      <c r="Y45">
        <v>0</v>
      </c>
      <c r="Z45">
        <v>0</v>
      </c>
      <c r="AA45">
        <v>0</v>
      </c>
      <c r="AB45">
        <v>9.17</v>
      </c>
      <c r="AC45">
        <v>0</v>
      </c>
      <c r="AD45">
        <v>1</v>
      </c>
      <c r="AE45">
        <v>1</v>
      </c>
      <c r="AF45" t="s">
        <v>22</v>
      </c>
      <c r="AG45">
        <v>2.3400000000000003</v>
      </c>
      <c r="AH45">
        <v>2</v>
      </c>
      <c r="AI45">
        <v>50209914</v>
      </c>
      <c r="AJ45">
        <v>45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ROW(Source!A50)</f>
        <v>50</v>
      </c>
      <c r="B46">
        <v>50209915</v>
      </c>
      <c r="C46">
        <v>50209501</v>
      </c>
      <c r="D46">
        <v>38722561</v>
      </c>
      <c r="E46">
        <v>66</v>
      </c>
      <c r="F46">
        <v>1</v>
      </c>
      <c r="G46">
        <v>1</v>
      </c>
      <c r="H46">
        <v>1</v>
      </c>
      <c r="I46" t="s">
        <v>351</v>
      </c>
      <c r="J46" t="s">
        <v>3</v>
      </c>
      <c r="K46" t="s">
        <v>352</v>
      </c>
      <c r="L46">
        <v>1369</v>
      </c>
      <c r="N46">
        <v>1013</v>
      </c>
      <c r="O46" t="s">
        <v>348</v>
      </c>
      <c r="P46" t="s">
        <v>348</v>
      </c>
      <c r="Q46">
        <v>1</v>
      </c>
      <c r="X46">
        <v>2.7</v>
      </c>
      <c r="Y46">
        <v>0</v>
      </c>
      <c r="Z46">
        <v>0</v>
      </c>
      <c r="AA46">
        <v>0</v>
      </c>
      <c r="AB46">
        <v>14.09</v>
      </c>
      <c r="AC46">
        <v>0</v>
      </c>
      <c r="AD46">
        <v>1</v>
      </c>
      <c r="AE46">
        <v>1</v>
      </c>
      <c r="AF46" t="s">
        <v>22</v>
      </c>
      <c r="AG46">
        <v>3.5100000000000002</v>
      </c>
      <c r="AH46">
        <v>2</v>
      </c>
      <c r="AI46">
        <v>50209915</v>
      </c>
      <c r="AJ46">
        <v>46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ROW(Source!A51)</f>
        <v>51</v>
      </c>
      <c r="B47">
        <v>50209916</v>
      </c>
      <c r="C47">
        <v>50209502</v>
      </c>
      <c r="D47">
        <v>38722550</v>
      </c>
      <c r="E47">
        <v>66</v>
      </c>
      <c r="F47">
        <v>1</v>
      </c>
      <c r="G47">
        <v>1</v>
      </c>
      <c r="H47">
        <v>1</v>
      </c>
      <c r="I47" t="s">
        <v>349</v>
      </c>
      <c r="J47" t="s">
        <v>3</v>
      </c>
      <c r="K47" t="s">
        <v>350</v>
      </c>
      <c r="L47">
        <v>1369</v>
      </c>
      <c r="N47">
        <v>1013</v>
      </c>
      <c r="O47" t="s">
        <v>348</v>
      </c>
      <c r="P47" t="s">
        <v>348</v>
      </c>
      <c r="Q47">
        <v>1</v>
      </c>
      <c r="X47">
        <v>5.6</v>
      </c>
      <c r="Y47">
        <v>0</v>
      </c>
      <c r="Z47">
        <v>0</v>
      </c>
      <c r="AA47">
        <v>0</v>
      </c>
      <c r="AB47">
        <v>9.17</v>
      </c>
      <c r="AC47">
        <v>0</v>
      </c>
      <c r="AD47">
        <v>1</v>
      </c>
      <c r="AE47">
        <v>1</v>
      </c>
      <c r="AF47" t="s">
        <v>22</v>
      </c>
      <c r="AG47">
        <v>7.2799999999999994</v>
      </c>
      <c r="AH47">
        <v>2</v>
      </c>
      <c r="AI47">
        <v>50209916</v>
      </c>
      <c r="AJ47">
        <v>47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ROW(Source!A51)</f>
        <v>51</v>
      </c>
      <c r="B48">
        <v>50209917</v>
      </c>
      <c r="C48">
        <v>50209502</v>
      </c>
      <c r="D48">
        <v>38722561</v>
      </c>
      <c r="E48">
        <v>66</v>
      </c>
      <c r="F48">
        <v>1</v>
      </c>
      <c r="G48">
        <v>1</v>
      </c>
      <c r="H48">
        <v>1</v>
      </c>
      <c r="I48" t="s">
        <v>351</v>
      </c>
      <c r="J48" t="s">
        <v>3</v>
      </c>
      <c r="K48" t="s">
        <v>352</v>
      </c>
      <c r="L48">
        <v>1369</v>
      </c>
      <c r="N48">
        <v>1013</v>
      </c>
      <c r="O48" t="s">
        <v>348</v>
      </c>
      <c r="P48" t="s">
        <v>348</v>
      </c>
      <c r="Q48">
        <v>1</v>
      </c>
      <c r="X48">
        <v>8.4</v>
      </c>
      <c r="Y48">
        <v>0</v>
      </c>
      <c r="Z48">
        <v>0</v>
      </c>
      <c r="AA48">
        <v>0</v>
      </c>
      <c r="AB48">
        <v>14.09</v>
      </c>
      <c r="AC48">
        <v>0</v>
      </c>
      <c r="AD48">
        <v>1</v>
      </c>
      <c r="AE48">
        <v>1</v>
      </c>
      <c r="AF48" t="s">
        <v>22</v>
      </c>
      <c r="AG48">
        <v>10.920000000000002</v>
      </c>
      <c r="AH48">
        <v>2</v>
      </c>
      <c r="AI48">
        <v>50209917</v>
      </c>
      <c r="AJ48">
        <v>48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ROW(Source!A52)</f>
        <v>52</v>
      </c>
      <c r="B49">
        <v>50209918</v>
      </c>
      <c r="C49">
        <v>50209503</v>
      </c>
      <c r="D49">
        <v>38722548</v>
      </c>
      <c r="E49">
        <v>66</v>
      </c>
      <c r="F49">
        <v>1</v>
      </c>
      <c r="G49">
        <v>1</v>
      </c>
      <c r="H49">
        <v>1</v>
      </c>
      <c r="I49" t="s">
        <v>361</v>
      </c>
      <c r="J49" t="s">
        <v>3</v>
      </c>
      <c r="K49" t="s">
        <v>362</v>
      </c>
      <c r="L49">
        <v>1369</v>
      </c>
      <c r="N49">
        <v>1013</v>
      </c>
      <c r="O49" t="s">
        <v>348</v>
      </c>
      <c r="P49" t="s">
        <v>348</v>
      </c>
      <c r="Q49">
        <v>1</v>
      </c>
      <c r="X49">
        <v>23.9</v>
      </c>
      <c r="Y49">
        <v>0</v>
      </c>
      <c r="Z49">
        <v>0</v>
      </c>
      <c r="AA49">
        <v>0</v>
      </c>
      <c r="AB49">
        <v>10.210000000000001</v>
      </c>
      <c r="AC49">
        <v>0</v>
      </c>
      <c r="AD49">
        <v>1</v>
      </c>
      <c r="AE49">
        <v>1</v>
      </c>
      <c r="AF49" t="s">
        <v>22</v>
      </c>
      <c r="AG49">
        <v>31.07</v>
      </c>
      <c r="AH49">
        <v>2</v>
      </c>
      <c r="AI49">
        <v>50209918</v>
      </c>
      <c r="AJ49">
        <v>49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ROW(Source!A52)</f>
        <v>52</v>
      </c>
      <c r="B50">
        <v>50209919</v>
      </c>
      <c r="C50">
        <v>50209503</v>
      </c>
      <c r="D50">
        <v>38722559</v>
      </c>
      <c r="E50">
        <v>66</v>
      </c>
      <c r="F50">
        <v>1</v>
      </c>
      <c r="G50">
        <v>1</v>
      </c>
      <c r="H50">
        <v>1</v>
      </c>
      <c r="I50" t="s">
        <v>357</v>
      </c>
      <c r="J50" t="s">
        <v>3</v>
      </c>
      <c r="K50" t="s">
        <v>358</v>
      </c>
      <c r="L50">
        <v>1369</v>
      </c>
      <c r="N50">
        <v>1013</v>
      </c>
      <c r="O50" t="s">
        <v>348</v>
      </c>
      <c r="P50" t="s">
        <v>348</v>
      </c>
      <c r="Q50">
        <v>1</v>
      </c>
      <c r="X50">
        <v>35.86</v>
      </c>
      <c r="Y50">
        <v>0</v>
      </c>
      <c r="Z50">
        <v>0</v>
      </c>
      <c r="AA50">
        <v>0</v>
      </c>
      <c r="AB50">
        <v>15.49</v>
      </c>
      <c r="AC50">
        <v>0</v>
      </c>
      <c r="AD50">
        <v>1</v>
      </c>
      <c r="AE50">
        <v>1</v>
      </c>
      <c r="AF50" t="s">
        <v>22</v>
      </c>
      <c r="AG50">
        <v>46.618000000000002</v>
      </c>
      <c r="AH50">
        <v>2</v>
      </c>
      <c r="AI50">
        <v>50209919</v>
      </c>
      <c r="AJ50">
        <v>50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ROW(Source!A53)</f>
        <v>53</v>
      </c>
      <c r="B51">
        <v>50209920</v>
      </c>
      <c r="C51">
        <v>50209504</v>
      </c>
      <c r="D51">
        <v>38722550</v>
      </c>
      <c r="E51">
        <v>66</v>
      </c>
      <c r="F51">
        <v>1</v>
      </c>
      <c r="G51">
        <v>1</v>
      </c>
      <c r="H51">
        <v>1</v>
      </c>
      <c r="I51" t="s">
        <v>349</v>
      </c>
      <c r="J51" t="s">
        <v>3</v>
      </c>
      <c r="K51" t="s">
        <v>350</v>
      </c>
      <c r="L51">
        <v>1369</v>
      </c>
      <c r="N51">
        <v>1013</v>
      </c>
      <c r="O51" t="s">
        <v>348</v>
      </c>
      <c r="P51" t="s">
        <v>348</v>
      </c>
      <c r="Q51">
        <v>1</v>
      </c>
      <c r="X51">
        <v>12.74</v>
      </c>
      <c r="Y51">
        <v>0</v>
      </c>
      <c r="Z51">
        <v>0</v>
      </c>
      <c r="AA51">
        <v>0</v>
      </c>
      <c r="AB51">
        <v>9.17</v>
      </c>
      <c r="AC51">
        <v>0</v>
      </c>
      <c r="AD51">
        <v>1</v>
      </c>
      <c r="AE51">
        <v>1</v>
      </c>
      <c r="AF51" t="s">
        <v>22</v>
      </c>
      <c r="AG51">
        <v>16.562000000000001</v>
      </c>
      <c r="AH51">
        <v>2</v>
      </c>
      <c r="AI51">
        <v>50209920</v>
      </c>
      <c r="AJ51">
        <v>51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ROW(Source!A53)</f>
        <v>53</v>
      </c>
      <c r="B52">
        <v>50209921</v>
      </c>
      <c r="C52">
        <v>50209504</v>
      </c>
      <c r="D52">
        <v>38722561</v>
      </c>
      <c r="E52">
        <v>66</v>
      </c>
      <c r="F52">
        <v>1</v>
      </c>
      <c r="G52">
        <v>1</v>
      </c>
      <c r="H52">
        <v>1</v>
      </c>
      <c r="I52" t="s">
        <v>351</v>
      </c>
      <c r="J52" t="s">
        <v>3</v>
      </c>
      <c r="K52" t="s">
        <v>352</v>
      </c>
      <c r="L52">
        <v>1369</v>
      </c>
      <c r="N52">
        <v>1013</v>
      </c>
      <c r="O52" t="s">
        <v>348</v>
      </c>
      <c r="P52" t="s">
        <v>348</v>
      </c>
      <c r="Q52">
        <v>1</v>
      </c>
      <c r="X52">
        <v>29.74</v>
      </c>
      <c r="Y52">
        <v>0</v>
      </c>
      <c r="Z52">
        <v>0</v>
      </c>
      <c r="AA52">
        <v>0</v>
      </c>
      <c r="AB52">
        <v>14.09</v>
      </c>
      <c r="AC52">
        <v>0</v>
      </c>
      <c r="AD52">
        <v>1</v>
      </c>
      <c r="AE52">
        <v>1</v>
      </c>
      <c r="AF52" t="s">
        <v>22</v>
      </c>
      <c r="AG52">
        <v>38.661999999999999</v>
      </c>
      <c r="AH52">
        <v>2</v>
      </c>
      <c r="AI52">
        <v>50209921</v>
      </c>
      <c r="AJ52">
        <v>52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ROW(Source!A54)</f>
        <v>54</v>
      </c>
      <c r="B53">
        <v>50209922</v>
      </c>
      <c r="C53">
        <v>50209505</v>
      </c>
      <c r="D53">
        <v>38722561</v>
      </c>
      <c r="E53">
        <v>66</v>
      </c>
      <c r="F53">
        <v>1</v>
      </c>
      <c r="G53">
        <v>1</v>
      </c>
      <c r="H53">
        <v>1</v>
      </c>
      <c r="I53" t="s">
        <v>351</v>
      </c>
      <c r="J53" t="s">
        <v>3</v>
      </c>
      <c r="K53" t="s">
        <v>352</v>
      </c>
      <c r="L53">
        <v>1369</v>
      </c>
      <c r="N53">
        <v>1013</v>
      </c>
      <c r="O53" t="s">
        <v>348</v>
      </c>
      <c r="P53" t="s">
        <v>348</v>
      </c>
      <c r="Q53">
        <v>1</v>
      </c>
      <c r="X53">
        <v>45.36</v>
      </c>
      <c r="Y53">
        <v>0</v>
      </c>
      <c r="Z53">
        <v>0</v>
      </c>
      <c r="AA53">
        <v>0</v>
      </c>
      <c r="AB53">
        <v>14.09</v>
      </c>
      <c r="AC53">
        <v>0</v>
      </c>
      <c r="AD53">
        <v>1</v>
      </c>
      <c r="AE53">
        <v>1</v>
      </c>
      <c r="AF53" t="s">
        <v>22</v>
      </c>
      <c r="AG53">
        <v>58.968000000000004</v>
      </c>
      <c r="AH53">
        <v>2</v>
      </c>
      <c r="AI53">
        <v>50209922</v>
      </c>
      <c r="AJ53">
        <v>53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ROW(Source!A55)</f>
        <v>55</v>
      </c>
      <c r="B54">
        <v>50209923</v>
      </c>
      <c r="C54">
        <v>50209506</v>
      </c>
      <c r="D54">
        <v>38722536</v>
      </c>
      <c r="E54">
        <v>66</v>
      </c>
      <c r="F54">
        <v>1</v>
      </c>
      <c r="G54">
        <v>1</v>
      </c>
      <c r="H54">
        <v>1</v>
      </c>
      <c r="I54" t="s">
        <v>346</v>
      </c>
      <c r="J54" t="s">
        <v>3</v>
      </c>
      <c r="K54" t="s">
        <v>347</v>
      </c>
      <c r="L54">
        <v>1369</v>
      </c>
      <c r="N54">
        <v>1013</v>
      </c>
      <c r="O54" t="s">
        <v>348</v>
      </c>
      <c r="P54" t="s">
        <v>348</v>
      </c>
      <c r="Q54">
        <v>1</v>
      </c>
      <c r="X54">
        <v>0.97</v>
      </c>
      <c r="Y54">
        <v>0</v>
      </c>
      <c r="Z54">
        <v>0</v>
      </c>
      <c r="AA54">
        <v>0</v>
      </c>
      <c r="AB54">
        <v>9.6199999999999992</v>
      </c>
      <c r="AC54">
        <v>0</v>
      </c>
      <c r="AD54">
        <v>1</v>
      </c>
      <c r="AE54">
        <v>1</v>
      </c>
      <c r="AF54" t="s">
        <v>22</v>
      </c>
      <c r="AG54">
        <v>1.2609999999999999</v>
      </c>
      <c r="AH54">
        <v>2</v>
      </c>
      <c r="AI54">
        <v>50209923</v>
      </c>
      <c r="AJ54">
        <v>54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ROW(Source!A55)</f>
        <v>55</v>
      </c>
      <c r="B55">
        <v>50209924</v>
      </c>
      <c r="C55">
        <v>50209506</v>
      </c>
      <c r="D55">
        <v>38722561</v>
      </c>
      <c r="E55">
        <v>66</v>
      </c>
      <c r="F55">
        <v>1</v>
      </c>
      <c r="G55">
        <v>1</v>
      </c>
      <c r="H55">
        <v>1</v>
      </c>
      <c r="I55" t="s">
        <v>351</v>
      </c>
      <c r="J55" t="s">
        <v>3</v>
      </c>
      <c r="K55" t="s">
        <v>352</v>
      </c>
      <c r="L55">
        <v>1369</v>
      </c>
      <c r="N55">
        <v>1013</v>
      </c>
      <c r="O55" t="s">
        <v>348</v>
      </c>
      <c r="P55" t="s">
        <v>348</v>
      </c>
      <c r="Q55">
        <v>1</v>
      </c>
      <c r="X55">
        <v>1.46</v>
      </c>
      <c r="Y55">
        <v>0</v>
      </c>
      <c r="Z55">
        <v>0</v>
      </c>
      <c r="AA55">
        <v>0</v>
      </c>
      <c r="AB55">
        <v>14.09</v>
      </c>
      <c r="AC55">
        <v>0</v>
      </c>
      <c r="AD55">
        <v>1</v>
      </c>
      <c r="AE55">
        <v>1</v>
      </c>
      <c r="AF55" t="s">
        <v>22</v>
      </c>
      <c r="AG55">
        <v>1.8979999999999999</v>
      </c>
      <c r="AH55">
        <v>2</v>
      </c>
      <c r="AI55">
        <v>50209924</v>
      </c>
      <c r="AJ55">
        <v>55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ROW(Source!A56)</f>
        <v>56</v>
      </c>
      <c r="B56">
        <v>50209925</v>
      </c>
      <c r="C56">
        <v>50209507</v>
      </c>
      <c r="D56">
        <v>38722542</v>
      </c>
      <c r="E56">
        <v>66</v>
      </c>
      <c r="F56">
        <v>1</v>
      </c>
      <c r="G56">
        <v>1</v>
      </c>
      <c r="H56">
        <v>1</v>
      </c>
      <c r="I56" t="s">
        <v>355</v>
      </c>
      <c r="J56" t="s">
        <v>3</v>
      </c>
      <c r="K56" t="s">
        <v>356</v>
      </c>
      <c r="L56">
        <v>1369</v>
      </c>
      <c r="N56">
        <v>1013</v>
      </c>
      <c r="O56" t="s">
        <v>348</v>
      </c>
      <c r="P56" t="s">
        <v>348</v>
      </c>
      <c r="Q56">
        <v>1</v>
      </c>
      <c r="X56">
        <v>0.41</v>
      </c>
      <c r="Y56">
        <v>0</v>
      </c>
      <c r="Z56">
        <v>0</v>
      </c>
      <c r="AA56">
        <v>0</v>
      </c>
      <c r="AB56">
        <v>12.92</v>
      </c>
      <c r="AC56">
        <v>0</v>
      </c>
      <c r="AD56">
        <v>1</v>
      </c>
      <c r="AE56">
        <v>1</v>
      </c>
      <c r="AF56" t="s">
        <v>22</v>
      </c>
      <c r="AG56">
        <v>0.53300000000000003</v>
      </c>
      <c r="AH56">
        <v>2</v>
      </c>
      <c r="AI56">
        <v>50209925</v>
      </c>
      <c r="AJ56">
        <v>56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ROW(Source!A56)</f>
        <v>56</v>
      </c>
      <c r="B57">
        <v>50209926</v>
      </c>
      <c r="C57">
        <v>50209507</v>
      </c>
      <c r="D57">
        <v>38722565</v>
      </c>
      <c r="E57">
        <v>66</v>
      </c>
      <c r="F57">
        <v>1</v>
      </c>
      <c r="G57">
        <v>1</v>
      </c>
      <c r="H57">
        <v>1</v>
      </c>
      <c r="I57" t="s">
        <v>353</v>
      </c>
      <c r="J57" t="s">
        <v>3</v>
      </c>
      <c r="K57" t="s">
        <v>354</v>
      </c>
      <c r="L57">
        <v>1369</v>
      </c>
      <c r="N57">
        <v>1013</v>
      </c>
      <c r="O57" t="s">
        <v>348</v>
      </c>
      <c r="P57" t="s">
        <v>348</v>
      </c>
      <c r="Q57">
        <v>1</v>
      </c>
      <c r="X57">
        <v>0.41</v>
      </c>
      <c r="Y57">
        <v>0</v>
      </c>
      <c r="Z57">
        <v>0</v>
      </c>
      <c r="AA57">
        <v>0</v>
      </c>
      <c r="AB57">
        <v>12.69</v>
      </c>
      <c r="AC57">
        <v>0</v>
      </c>
      <c r="AD57">
        <v>1</v>
      </c>
      <c r="AE57">
        <v>1</v>
      </c>
      <c r="AF57" t="s">
        <v>22</v>
      </c>
      <c r="AG57">
        <v>0.53300000000000003</v>
      </c>
      <c r="AH57">
        <v>2</v>
      </c>
      <c r="AI57">
        <v>50209926</v>
      </c>
      <c r="AJ57">
        <v>57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ROW(Source!A57)</f>
        <v>57</v>
      </c>
      <c r="B58">
        <v>50209927</v>
      </c>
      <c r="C58">
        <v>50209508</v>
      </c>
      <c r="D58">
        <v>38722550</v>
      </c>
      <c r="E58">
        <v>66</v>
      </c>
      <c r="F58">
        <v>1</v>
      </c>
      <c r="G58">
        <v>1</v>
      </c>
      <c r="H58">
        <v>1</v>
      </c>
      <c r="I58" t="s">
        <v>349</v>
      </c>
      <c r="J58" t="s">
        <v>3</v>
      </c>
      <c r="K58" t="s">
        <v>350</v>
      </c>
      <c r="L58">
        <v>1369</v>
      </c>
      <c r="N58">
        <v>1013</v>
      </c>
      <c r="O58" t="s">
        <v>348</v>
      </c>
      <c r="P58" t="s">
        <v>348</v>
      </c>
      <c r="Q58">
        <v>1</v>
      </c>
      <c r="X58">
        <v>4.0999999999999996</v>
      </c>
      <c r="Y58">
        <v>0</v>
      </c>
      <c r="Z58">
        <v>0</v>
      </c>
      <c r="AA58">
        <v>0</v>
      </c>
      <c r="AB58">
        <v>9.17</v>
      </c>
      <c r="AC58">
        <v>0</v>
      </c>
      <c r="AD58">
        <v>1</v>
      </c>
      <c r="AE58">
        <v>1</v>
      </c>
      <c r="AF58" t="s">
        <v>22</v>
      </c>
      <c r="AG58">
        <v>5.33</v>
      </c>
      <c r="AH58">
        <v>2</v>
      </c>
      <c r="AI58">
        <v>50209927</v>
      </c>
      <c r="AJ58">
        <v>58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ROW(Source!A57)</f>
        <v>57</v>
      </c>
      <c r="B59">
        <v>50209928</v>
      </c>
      <c r="C59">
        <v>50209508</v>
      </c>
      <c r="D59">
        <v>38722561</v>
      </c>
      <c r="E59">
        <v>66</v>
      </c>
      <c r="F59">
        <v>1</v>
      </c>
      <c r="G59">
        <v>1</v>
      </c>
      <c r="H59">
        <v>1</v>
      </c>
      <c r="I59" t="s">
        <v>351</v>
      </c>
      <c r="J59" t="s">
        <v>3</v>
      </c>
      <c r="K59" t="s">
        <v>352</v>
      </c>
      <c r="L59">
        <v>1369</v>
      </c>
      <c r="N59">
        <v>1013</v>
      </c>
      <c r="O59" t="s">
        <v>348</v>
      </c>
      <c r="P59" t="s">
        <v>348</v>
      </c>
      <c r="Q59">
        <v>1</v>
      </c>
      <c r="X59">
        <v>9.58</v>
      </c>
      <c r="Y59">
        <v>0</v>
      </c>
      <c r="Z59">
        <v>0</v>
      </c>
      <c r="AA59">
        <v>0</v>
      </c>
      <c r="AB59">
        <v>14.09</v>
      </c>
      <c r="AC59">
        <v>0</v>
      </c>
      <c r="AD59">
        <v>1</v>
      </c>
      <c r="AE59">
        <v>1</v>
      </c>
      <c r="AF59" t="s">
        <v>22</v>
      </c>
      <c r="AG59">
        <v>12.454000000000001</v>
      </c>
      <c r="AH59">
        <v>2</v>
      </c>
      <c r="AI59">
        <v>50209928</v>
      </c>
      <c r="AJ59">
        <v>59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ROW(Source!A58)</f>
        <v>58</v>
      </c>
      <c r="B60">
        <v>50209929</v>
      </c>
      <c r="C60">
        <v>50209509</v>
      </c>
      <c r="D60">
        <v>38722536</v>
      </c>
      <c r="E60">
        <v>66</v>
      </c>
      <c r="F60">
        <v>1</v>
      </c>
      <c r="G60">
        <v>1</v>
      </c>
      <c r="H60">
        <v>1</v>
      </c>
      <c r="I60" t="s">
        <v>346</v>
      </c>
      <c r="J60" t="s">
        <v>3</v>
      </c>
      <c r="K60" t="s">
        <v>347</v>
      </c>
      <c r="L60">
        <v>1369</v>
      </c>
      <c r="N60">
        <v>1013</v>
      </c>
      <c r="O60" t="s">
        <v>348</v>
      </c>
      <c r="P60" t="s">
        <v>348</v>
      </c>
      <c r="Q60">
        <v>1</v>
      </c>
      <c r="X60">
        <v>1.94</v>
      </c>
      <c r="Y60">
        <v>0</v>
      </c>
      <c r="Z60">
        <v>0</v>
      </c>
      <c r="AA60">
        <v>0</v>
      </c>
      <c r="AB60">
        <v>9.6199999999999992</v>
      </c>
      <c r="AC60">
        <v>0</v>
      </c>
      <c r="AD60">
        <v>1</v>
      </c>
      <c r="AE60">
        <v>1</v>
      </c>
      <c r="AF60" t="s">
        <v>22</v>
      </c>
      <c r="AG60">
        <v>2.5219999999999998</v>
      </c>
      <c r="AH60">
        <v>2</v>
      </c>
      <c r="AI60">
        <v>50209929</v>
      </c>
      <c r="AJ60">
        <v>60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ROW(Source!A58)</f>
        <v>58</v>
      </c>
      <c r="B61">
        <v>50209930</v>
      </c>
      <c r="C61">
        <v>50209509</v>
      </c>
      <c r="D61">
        <v>38722565</v>
      </c>
      <c r="E61">
        <v>66</v>
      </c>
      <c r="F61">
        <v>1</v>
      </c>
      <c r="G61">
        <v>1</v>
      </c>
      <c r="H61">
        <v>1</v>
      </c>
      <c r="I61" t="s">
        <v>353</v>
      </c>
      <c r="J61" t="s">
        <v>3</v>
      </c>
      <c r="K61" t="s">
        <v>354</v>
      </c>
      <c r="L61">
        <v>1369</v>
      </c>
      <c r="N61">
        <v>1013</v>
      </c>
      <c r="O61" t="s">
        <v>348</v>
      </c>
      <c r="P61" t="s">
        <v>348</v>
      </c>
      <c r="Q61">
        <v>1</v>
      </c>
      <c r="X61">
        <v>2.92</v>
      </c>
      <c r="Y61">
        <v>0</v>
      </c>
      <c r="Z61">
        <v>0</v>
      </c>
      <c r="AA61">
        <v>0</v>
      </c>
      <c r="AB61">
        <v>12.69</v>
      </c>
      <c r="AC61">
        <v>0</v>
      </c>
      <c r="AD61">
        <v>1</v>
      </c>
      <c r="AE61">
        <v>1</v>
      </c>
      <c r="AF61" t="s">
        <v>22</v>
      </c>
      <c r="AG61">
        <v>3.7959999999999998</v>
      </c>
      <c r="AH61">
        <v>2</v>
      </c>
      <c r="AI61">
        <v>50209930</v>
      </c>
      <c r="AJ61">
        <v>61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ROW(Source!A59)</f>
        <v>59</v>
      </c>
      <c r="B62">
        <v>50209931</v>
      </c>
      <c r="C62">
        <v>50209510</v>
      </c>
      <c r="D62">
        <v>38722542</v>
      </c>
      <c r="E62">
        <v>66</v>
      </c>
      <c r="F62">
        <v>1</v>
      </c>
      <c r="G62">
        <v>1</v>
      </c>
      <c r="H62">
        <v>1</v>
      </c>
      <c r="I62" t="s">
        <v>355</v>
      </c>
      <c r="J62" t="s">
        <v>3</v>
      </c>
      <c r="K62" t="s">
        <v>356</v>
      </c>
      <c r="L62">
        <v>1369</v>
      </c>
      <c r="N62">
        <v>1013</v>
      </c>
      <c r="O62" t="s">
        <v>348</v>
      </c>
      <c r="P62" t="s">
        <v>348</v>
      </c>
      <c r="Q62">
        <v>1</v>
      </c>
      <c r="X62">
        <v>0.81</v>
      </c>
      <c r="Y62">
        <v>0</v>
      </c>
      <c r="Z62">
        <v>0</v>
      </c>
      <c r="AA62">
        <v>0</v>
      </c>
      <c r="AB62">
        <v>12.92</v>
      </c>
      <c r="AC62">
        <v>0</v>
      </c>
      <c r="AD62">
        <v>1</v>
      </c>
      <c r="AE62">
        <v>1</v>
      </c>
      <c r="AF62" t="s">
        <v>22</v>
      </c>
      <c r="AG62">
        <v>1.0530000000000002</v>
      </c>
      <c r="AH62">
        <v>2</v>
      </c>
      <c r="AI62">
        <v>50209931</v>
      </c>
      <c r="AJ62">
        <v>62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ROW(Source!A59)</f>
        <v>59</v>
      </c>
      <c r="B63">
        <v>50209932</v>
      </c>
      <c r="C63">
        <v>50209510</v>
      </c>
      <c r="D63">
        <v>38722565</v>
      </c>
      <c r="E63">
        <v>66</v>
      </c>
      <c r="F63">
        <v>1</v>
      </c>
      <c r="G63">
        <v>1</v>
      </c>
      <c r="H63">
        <v>1</v>
      </c>
      <c r="I63" t="s">
        <v>353</v>
      </c>
      <c r="J63" t="s">
        <v>3</v>
      </c>
      <c r="K63" t="s">
        <v>354</v>
      </c>
      <c r="L63">
        <v>1369</v>
      </c>
      <c r="N63">
        <v>1013</v>
      </c>
      <c r="O63" t="s">
        <v>348</v>
      </c>
      <c r="P63" t="s">
        <v>348</v>
      </c>
      <c r="Q63">
        <v>1</v>
      </c>
      <c r="X63">
        <v>0.81</v>
      </c>
      <c r="Y63">
        <v>0</v>
      </c>
      <c r="Z63">
        <v>0</v>
      </c>
      <c r="AA63">
        <v>0</v>
      </c>
      <c r="AB63">
        <v>12.69</v>
      </c>
      <c r="AC63">
        <v>0</v>
      </c>
      <c r="AD63">
        <v>1</v>
      </c>
      <c r="AE63">
        <v>1</v>
      </c>
      <c r="AF63" t="s">
        <v>22</v>
      </c>
      <c r="AG63">
        <v>1.0530000000000002</v>
      </c>
      <c r="AH63">
        <v>2</v>
      </c>
      <c r="AI63">
        <v>50209932</v>
      </c>
      <c r="AJ63">
        <v>63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ROW(Source!A60)</f>
        <v>60</v>
      </c>
      <c r="B64">
        <v>50209933</v>
      </c>
      <c r="C64">
        <v>50209511</v>
      </c>
      <c r="D64">
        <v>38722542</v>
      </c>
      <c r="E64">
        <v>66</v>
      </c>
      <c r="F64">
        <v>1</v>
      </c>
      <c r="G64">
        <v>1</v>
      </c>
      <c r="H64">
        <v>1</v>
      </c>
      <c r="I64" t="s">
        <v>355</v>
      </c>
      <c r="J64" t="s">
        <v>3</v>
      </c>
      <c r="K64" t="s">
        <v>356</v>
      </c>
      <c r="L64">
        <v>1369</v>
      </c>
      <c r="N64">
        <v>1013</v>
      </c>
      <c r="O64" t="s">
        <v>348</v>
      </c>
      <c r="P64" t="s">
        <v>348</v>
      </c>
      <c r="Q64">
        <v>1</v>
      </c>
      <c r="X64">
        <v>0.5</v>
      </c>
      <c r="Y64">
        <v>0</v>
      </c>
      <c r="Z64">
        <v>0</v>
      </c>
      <c r="AA64">
        <v>0</v>
      </c>
      <c r="AB64">
        <v>12.92</v>
      </c>
      <c r="AC64">
        <v>0</v>
      </c>
      <c r="AD64">
        <v>1</v>
      </c>
      <c r="AE64">
        <v>1</v>
      </c>
      <c r="AF64" t="s">
        <v>22</v>
      </c>
      <c r="AG64">
        <v>0.65</v>
      </c>
      <c r="AH64">
        <v>2</v>
      </c>
      <c r="AI64">
        <v>50209933</v>
      </c>
      <c r="AJ64">
        <v>64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ROW(Source!A60)</f>
        <v>60</v>
      </c>
      <c r="B65">
        <v>50209934</v>
      </c>
      <c r="C65">
        <v>50209511</v>
      </c>
      <c r="D65">
        <v>38722565</v>
      </c>
      <c r="E65">
        <v>66</v>
      </c>
      <c r="F65">
        <v>1</v>
      </c>
      <c r="G65">
        <v>1</v>
      </c>
      <c r="H65">
        <v>1</v>
      </c>
      <c r="I65" t="s">
        <v>353</v>
      </c>
      <c r="J65" t="s">
        <v>3</v>
      </c>
      <c r="K65" t="s">
        <v>354</v>
      </c>
      <c r="L65">
        <v>1369</v>
      </c>
      <c r="N65">
        <v>1013</v>
      </c>
      <c r="O65" t="s">
        <v>348</v>
      </c>
      <c r="P65" t="s">
        <v>348</v>
      </c>
      <c r="Q65">
        <v>1</v>
      </c>
      <c r="X65">
        <v>0.5</v>
      </c>
      <c r="Y65">
        <v>0</v>
      </c>
      <c r="Z65">
        <v>0</v>
      </c>
      <c r="AA65">
        <v>0</v>
      </c>
      <c r="AB65">
        <v>12.69</v>
      </c>
      <c r="AC65">
        <v>0</v>
      </c>
      <c r="AD65">
        <v>1</v>
      </c>
      <c r="AE65">
        <v>1</v>
      </c>
      <c r="AF65" t="s">
        <v>22</v>
      </c>
      <c r="AG65">
        <v>0.65</v>
      </c>
      <c r="AH65">
        <v>2</v>
      </c>
      <c r="AI65">
        <v>50209934</v>
      </c>
      <c r="AJ65">
        <v>65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ROW(Source!A61)</f>
        <v>61</v>
      </c>
      <c r="B66">
        <v>50209935</v>
      </c>
      <c r="C66">
        <v>50209512</v>
      </c>
      <c r="D66">
        <v>38722542</v>
      </c>
      <c r="E66">
        <v>66</v>
      </c>
      <c r="F66">
        <v>1</v>
      </c>
      <c r="G66">
        <v>1</v>
      </c>
      <c r="H66">
        <v>1</v>
      </c>
      <c r="I66" t="s">
        <v>355</v>
      </c>
      <c r="J66" t="s">
        <v>3</v>
      </c>
      <c r="K66" t="s">
        <v>356</v>
      </c>
      <c r="L66">
        <v>1369</v>
      </c>
      <c r="N66">
        <v>1013</v>
      </c>
      <c r="O66" t="s">
        <v>348</v>
      </c>
      <c r="P66" t="s">
        <v>348</v>
      </c>
      <c r="Q66">
        <v>1</v>
      </c>
      <c r="X66">
        <v>0.04</v>
      </c>
      <c r="Y66">
        <v>0</v>
      </c>
      <c r="Z66">
        <v>0</v>
      </c>
      <c r="AA66">
        <v>0</v>
      </c>
      <c r="AB66">
        <v>12.92</v>
      </c>
      <c r="AC66">
        <v>0</v>
      </c>
      <c r="AD66">
        <v>1</v>
      </c>
      <c r="AE66">
        <v>1</v>
      </c>
      <c r="AF66" t="s">
        <v>22</v>
      </c>
      <c r="AG66">
        <v>5.2000000000000005E-2</v>
      </c>
      <c r="AH66">
        <v>2</v>
      </c>
      <c r="AI66">
        <v>50209935</v>
      </c>
      <c r="AJ66">
        <v>66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ROW(Source!A61)</f>
        <v>61</v>
      </c>
      <c r="B67">
        <v>50209936</v>
      </c>
      <c r="C67">
        <v>50209512</v>
      </c>
      <c r="D67">
        <v>38722565</v>
      </c>
      <c r="E67">
        <v>66</v>
      </c>
      <c r="F67">
        <v>1</v>
      </c>
      <c r="G67">
        <v>1</v>
      </c>
      <c r="H67">
        <v>1</v>
      </c>
      <c r="I67" t="s">
        <v>353</v>
      </c>
      <c r="J67" t="s">
        <v>3</v>
      </c>
      <c r="K67" t="s">
        <v>354</v>
      </c>
      <c r="L67">
        <v>1369</v>
      </c>
      <c r="N67">
        <v>1013</v>
      </c>
      <c r="O67" t="s">
        <v>348</v>
      </c>
      <c r="P67" t="s">
        <v>348</v>
      </c>
      <c r="Q67">
        <v>1</v>
      </c>
      <c r="X67">
        <v>0.04</v>
      </c>
      <c r="Y67">
        <v>0</v>
      </c>
      <c r="Z67">
        <v>0</v>
      </c>
      <c r="AA67">
        <v>0</v>
      </c>
      <c r="AB67">
        <v>12.69</v>
      </c>
      <c r="AC67">
        <v>0</v>
      </c>
      <c r="AD67">
        <v>1</v>
      </c>
      <c r="AE67">
        <v>1</v>
      </c>
      <c r="AF67" t="s">
        <v>22</v>
      </c>
      <c r="AG67">
        <v>5.2000000000000005E-2</v>
      </c>
      <c r="AH67">
        <v>2</v>
      </c>
      <c r="AI67">
        <v>50209936</v>
      </c>
      <c r="AJ67">
        <v>67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ROW(Source!A62)</f>
        <v>62</v>
      </c>
      <c r="B68">
        <v>50209937</v>
      </c>
      <c r="C68">
        <v>50209513</v>
      </c>
      <c r="D68">
        <v>38722542</v>
      </c>
      <c r="E68">
        <v>66</v>
      </c>
      <c r="F68">
        <v>1</v>
      </c>
      <c r="G68">
        <v>1</v>
      </c>
      <c r="H68">
        <v>1</v>
      </c>
      <c r="I68" t="s">
        <v>355</v>
      </c>
      <c r="J68" t="s">
        <v>3</v>
      </c>
      <c r="K68" t="s">
        <v>356</v>
      </c>
      <c r="L68">
        <v>1369</v>
      </c>
      <c r="N68">
        <v>1013</v>
      </c>
      <c r="O68" t="s">
        <v>348</v>
      </c>
      <c r="P68" t="s">
        <v>348</v>
      </c>
      <c r="Q68">
        <v>1</v>
      </c>
      <c r="X68">
        <v>6.48</v>
      </c>
      <c r="Y68">
        <v>0</v>
      </c>
      <c r="Z68">
        <v>0</v>
      </c>
      <c r="AA68">
        <v>0</v>
      </c>
      <c r="AB68">
        <v>12.92</v>
      </c>
      <c r="AC68">
        <v>0</v>
      </c>
      <c r="AD68">
        <v>1</v>
      </c>
      <c r="AE68">
        <v>1</v>
      </c>
      <c r="AF68" t="s">
        <v>22</v>
      </c>
      <c r="AG68">
        <v>8.4240000000000013</v>
      </c>
      <c r="AH68">
        <v>2</v>
      </c>
      <c r="AI68">
        <v>50209937</v>
      </c>
      <c r="AJ68">
        <v>68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ROW(Source!A62)</f>
        <v>62</v>
      </c>
      <c r="B69">
        <v>50209938</v>
      </c>
      <c r="C69">
        <v>50209513</v>
      </c>
      <c r="D69">
        <v>38722565</v>
      </c>
      <c r="E69">
        <v>66</v>
      </c>
      <c r="F69">
        <v>1</v>
      </c>
      <c r="G69">
        <v>1</v>
      </c>
      <c r="H69">
        <v>1</v>
      </c>
      <c r="I69" t="s">
        <v>353</v>
      </c>
      <c r="J69" t="s">
        <v>3</v>
      </c>
      <c r="K69" t="s">
        <v>354</v>
      </c>
      <c r="L69">
        <v>1369</v>
      </c>
      <c r="N69">
        <v>1013</v>
      </c>
      <c r="O69" t="s">
        <v>348</v>
      </c>
      <c r="P69" t="s">
        <v>348</v>
      </c>
      <c r="Q69">
        <v>1</v>
      </c>
      <c r="X69">
        <v>6.48</v>
      </c>
      <c r="Y69">
        <v>0</v>
      </c>
      <c r="Z69">
        <v>0</v>
      </c>
      <c r="AA69">
        <v>0</v>
      </c>
      <c r="AB69">
        <v>12.69</v>
      </c>
      <c r="AC69">
        <v>0</v>
      </c>
      <c r="AD69">
        <v>1</v>
      </c>
      <c r="AE69">
        <v>1</v>
      </c>
      <c r="AF69" t="s">
        <v>22</v>
      </c>
      <c r="AG69">
        <v>8.4240000000000013</v>
      </c>
      <c r="AH69">
        <v>2</v>
      </c>
      <c r="AI69">
        <v>50209938</v>
      </c>
      <c r="AJ69">
        <v>69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ROW(Source!A98)</f>
        <v>98</v>
      </c>
      <c r="B70">
        <v>50210006</v>
      </c>
      <c r="C70">
        <v>50209572</v>
      </c>
      <c r="D70">
        <v>38722550</v>
      </c>
      <c r="E70">
        <v>66</v>
      </c>
      <c r="F70">
        <v>1</v>
      </c>
      <c r="G70">
        <v>1</v>
      </c>
      <c r="H70">
        <v>1</v>
      </c>
      <c r="I70" t="s">
        <v>349</v>
      </c>
      <c r="J70" t="s">
        <v>3</v>
      </c>
      <c r="K70" t="s">
        <v>350</v>
      </c>
      <c r="L70">
        <v>1369</v>
      </c>
      <c r="N70">
        <v>1013</v>
      </c>
      <c r="O70" t="s">
        <v>348</v>
      </c>
      <c r="P70" t="s">
        <v>348</v>
      </c>
      <c r="Q70">
        <v>1</v>
      </c>
      <c r="X70">
        <v>6.91</v>
      </c>
      <c r="Y70">
        <v>0</v>
      </c>
      <c r="Z70">
        <v>0</v>
      </c>
      <c r="AA70">
        <v>0</v>
      </c>
      <c r="AB70">
        <v>9.17</v>
      </c>
      <c r="AC70">
        <v>0</v>
      </c>
      <c r="AD70">
        <v>1</v>
      </c>
      <c r="AE70">
        <v>1</v>
      </c>
      <c r="AF70" t="s">
        <v>22</v>
      </c>
      <c r="AG70">
        <v>8.9830000000000005</v>
      </c>
      <c r="AH70">
        <v>2</v>
      </c>
      <c r="AI70">
        <v>50210006</v>
      </c>
      <c r="AJ70">
        <v>70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ROW(Source!A98)</f>
        <v>98</v>
      </c>
      <c r="B71">
        <v>50210007</v>
      </c>
      <c r="C71">
        <v>50209572</v>
      </c>
      <c r="D71">
        <v>38722561</v>
      </c>
      <c r="E71">
        <v>66</v>
      </c>
      <c r="F71">
        <v>1</v>
      </c>
      <c r="G71">
        <v>1</v>
      </c>
      <c r="H71">
        <v>1</v>
      </c>
      <c r="I71" t="s">
        <v>351</v>
      </c>
      <c r="J71" t="s">
        <v>3</v>
      </c>
      <c r="K71" t="s">
        <v>352</v>
      </c>
      <c r="L71">
        <v>1369</v>
      </c>
      <c r="N71">
        <v>1013</v>
      </c>
      <c r="O71" t="s">
        <v>348</v>
      </c>
      <c r="P71" t="s">
        <v>348</v>
      </c>
      <c r="Q71">
        <v>1</v>
      </c>
      <c r="X71">
        <v>16.13</v>
      </c>
      <c r="Y71">
        <v>0</v>
      </c>
      <c r="Z71">
        <v>0</v>
      </c>
      <c r="AA71">
        <v>0</v>
      </c>
      <c r="AB71">
        <v>14.09</v>
      </c>
      <c r="AC71">
        <v>0</v>
      </c>
      <c r="AD71">
        <v>1</v>
      </c>
      <c r="AE71">
        <v>1</v>
      </c>
      <c r="AF71" t="s">
        <v>22</v>
      </c>
      <c r="AG71">
        <v>20.969000000000001</v>
      </c>
      <c r="AH71">
        <v>2</v>
      </c>
      <c r="AI71">
        <v>50210007</v>
      </c>
      <c r="AJ71">
        <v>71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ROW(Source!A134)</f>
        <v>134</v>
      </c>
      <c r="B72">
        <v>50210008</v>
      </c>
      <c r="C72">
        <v>50209631</v>
      </c>
      <c r="D72">
        <v>38722565</v>
      </c>
      <c r="E72">
        <v>66</v>
      </c>
      <c r="F72">
        <v>1</v>
      </c>
      <c r="G72">
        <v>1</v>
      </c>
      <c r="H72">
        <v>1</v>
      </c>
      <c r="I72" t="s">
        <v>353</v>
      </c>
      <c r="J72" t="s">
        <v>3</v>
      </c>
      <c r="K72" t="s">
        <v>354</v>
      </c>
      <c r="L72">
        <v>1369</v>
      </c>
      <c r="N72">
        <v>1013</v>
      </c>
      <c r="O72" t="s">
        <v>348</v>
      </c>
      <c r="P72" t="s">
        <v>348</v>
      </c>
      <c r="Q72">
        <v>1</v>
      </c>
      <c r="X72">
        <v>10.8</v>
      </c>
      <c r="Y72">
        <v>0</v>
      </c>
      <c r="Z72">
        <v>0</v>
      </c>
      <c r="AA72">
        <v>0</v>
      </c>
      <c r="AB72">
        <v>12.69</v>
      </c>
      <c r="AC72">
        <v>0</v>
      </c>
      <c r="AD72">
        <v>1</v>
      </c>
      <c r="AE72">
        <v>1</v>
      </c>
      <c r="AF72" t="s">
        <v>22</v>
      </c>
      <c r="AG72">
        <v>14.040000000000001</v>
      </c>
      <c r="AH72">
        <v>2</v>
      </c>
      <c r="AI72">
        <v>50210008</v>
      </c>
      <c r="AJ72">
        <v>72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ROW(Source!A135)</f>
        <v>135</v>
      </c>
      <c r="B73">
        <v>50210009</v>
      </c>
      <c r="C73">
        <v>50209632</v>
      </c>
      <c r="D73">
        <v>38722536</v>
      </c>
      <c r="E73">
        <v>66</v>
      </c>
      <c r="F73">
        <v>1</v>
      </c>
      <c r="G73">
        <v>1</v>
      </c>
      <c r="H73">
        <v>1</v>
      </c>
      <c r="I73" t="s">
        <v>346</v>
      </c>
      <c r="J73" t="s">
        <v>3</v>
      </c>
      <c r="K73" t="s">
        <v>347</v>
      </c>
      <c r="L73">
        <v>1369</v>
      </c>
      <c r="N73">
        <v>1013</v>
      </c>
      <c r="O73" t="s">
        <v>348</v>
      </c>
      <c r="P73" t="s">
        <v>348</v>
      </c>
      <c r="Q73">
        <v>1</v>
      </c>
      <c r="X73">
        <v>1.62</v>
      </c>
      <c r="Y73">
        <v>0</v>
      </c>
      <c r="Z73">
        <v>0</v>
      </c>
      <c r="AA73">
        <v>0</v>
      </c>
      <c r="AB73">
        <v>9.6199999999999992</v>
      </c>
      <c r="AC73">
        <v>0</v>
      </c>
      <c r="AD73">
        <v>1</v>
      </c>
      <c r="AE73">
        <v>1</v>
      </c>
      <c r="AF73" t="s">
        <v>22</v>
      </c>
      <c r="AG73">
        <v>2.1060000000000003</v>
      </c>
      <c r="AH73">
        <v>2</v>
      </c>
      <c r="AI73">
        <v>50210009</v>
      </c>
      <c r="AJ73">
        <v>73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ROW(Source!A135)</f>
        <v>135</v>
      </c>
      <c r="B74">
        <v>50210010</v>
      </c>
      <c r="C74">
        <v>50209632</v>
      </c>
      <c r="D74">
        <v>38722550</v>
      </c>
      <c r="E74">
        <v>66</v>
      </c>
      <c r="F74">
        <v>1</v>
      </c>
      <c r="G74">
        <v>1</v>
      </c>
      <c r="H74">
        <v>1</v>
      </c>
      <c r="I74" t="s">
        <v>349</v>
      </c>
      <c r="J74" t="s">
        <v>3</v>
      </c>
      <c r="K74" t="s">
        <v>350</v>
      </c>
      <c r="L74">
        <v>1369</v>
      </c>
      <c r="N74">
        <v>1013</v>
      </c>
      <c r="O74" t="s">
        <v>348</v>
      </c>
      <c r="P74" t="s">
        <v>348</v>
      </c>
      <c r="Q74">
        <v>1</v>
      </c>
      <c r="X74">
        <v>1.62</v>
      </c>
      <c r="Y74">
        <v>0</v>
      </c>
      <c r="Z74">
        <v>0</v>
      </c>
      <c r="AA74">
        <v>0</v>
      </c>
      <c r="AB74">
        <v>9.17</v>
      </c>
      <c r="AC74">
        <v>0</v>
      </c>
      <c r="AD74">
        <v>1</v>
      </c>
      <c r="AE74">
        <v>1</v>
      </c>
      <c r="AF74" t="s">
        <v>22</v>
      </c>
      <c r="AG74">
        <v>2.1060000000000003</v>
      </c>
      <c r="AH74">
        <v>2</v>
      </c>
      <c r="AI74">
        <v>50210010</v>
      </c>
      <c r="AJ74">
        <v>74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ROW(Source!A135)</f>
        <v>135</v>
      </c>
      <c r="B75">
        <v>50210011</v>
      </c>
      <c r="C75">
        <v>50209632</v>
      </c>
      <c r="D75">
        <v>38722561</v>
      </c>
      <c r="E75">
        <v>66</v>
      </c>
      <c r="F75">
        <v>1</v>
      </c>
      <c r="G75">
        <v>1</v>
      </c>
      <c r="H75">
        <v>1</v>
      </c>
      <c r="I75" t="s">
        <v>351</v>
      </c>
      <c r="J75" t="s">
        <v>3</v>
      </c>
      <c r="K75" t="s">
        <v>352</v>
      </c>
      <c r="L75">
        <v>1369</v>
      </c>
      <c r="N75">
        <v>1013</v>
      </c>
      <c r="O75" t="s">
        <v>348</v>
      </c>
      <c r="P75" t="s">
        <v>348</v>
      </c>
      <c r="Q75">
        <v>1</v>
      </c>
      <c r="X75">
        <v>4.8600000000000003</v>
      </c>
      <c r="Y75">
        <v>0</v>
      </c>
      <c r="Z75">
        <v>0</v>
      </c>
      <c r="AA75">
        <v>0</v>
      </c>
      <c r="AB75">
        <v>14.09</v>
      </c>
      <c r="AC75">
        <v>0</v>
      </c>
      <c r="AD75">
        <v>1</v>
      </c>
      <c r="AE75">
        <v>1</v>
      </c>
      <c r="AF75" t="s">
        <v>22</v>
      </c>
      <c r="AG75">
        <v>6.3180000000000005</v>
      </c>
      <c r="AH75">
        <v>2</v>
      </c>
      <c r="AI75">
        <v>50210011</v>
      </c>
      <c r="AJ75">
        <v>75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ROW(Source!A136)</f>
        <v>136</v>
      </c>
      <c r="B76">
        <v>50210012</v>
      </c>
      <c r="C76">
        <v>50209633</v>
      </c>
      <c r="D76">
        <v>38722550</v>
      </c>
      <c r="E76">
        <v>66</v>
      </c>
      <c r="F76">
        <v>1</v>
      </c>
      <c r="G76">
        <v>1</v>
      </c>
      <c r="H76">
        <v>1</v>
      </c>
      <c r="I76" t="s">
        <v>349</v>
      </c>
      <c r="J76" t="s">
        <v>3</v>
      </c>
      <c r="K76" t="s">
        <v>350</v>
      </c>
      <c r="L76">
        <v>1369</v>
      </c>
      <c r="N76">
        <v>1013</v>
      </c>
      <c r="O76" t="s">
        <v>348</v>
      </c>
      <c r="P76" t="s">
        <v>348</v>
      </c>
      <c r="Q76">
        <v>1</v>
      </c>
      <c r="X76">
        <v>2.7</v>
      </c>
      <c r="Y76">
        <v>0</v>
      </c>
      <c r="Z76">
        <v>0</v>
      </c>
      <c r="AA76">
        <v>0</v>
      </c>
      <c r="AB76">
        <v>9.17</v>
      </c>
      <c r="AC76">
        <v>0</v>
      </c>
      <c r="AD76">
        <v>1</v>
      </c>
      <c r="AE76">
        <v>1</v>
      </c>
      <c r="AF76" t="s">
        <v>22</v>
      </c>
      <c r="AG76">
        <v>3.5100000000000002</v>
      </c>
      <c r="AH76">
        <v>2</v>
      </c>
      <c r="AI76">
        <v>50210012</v>
      </c>
      <c r="AJ76">
        <v>76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ROW(Source!A136)</f>
        <v>136</v>
      </c>
      <c r="B77">
        <v>50210013</v>
      </c>
      <c r="C77">
        <v>50209633</v>
      </c>
      <c r="D77">
        <v>38722565</v>
      </c>
      <c r="E77">
        <v>66</v>
      </c>
      <c r="F77">
        <v>1</v>
      </c>
      <c r="G77">
        <v>1</v>
      </c>
      <c r="H77">
        <v>1</v>
      </c>
      <c r="I77" t="s">
        <v>353</v>
      </c>
      <c r="J77" t="s">
        <v>3</v>
      </c>
      <c r="K77" t="s">
        <v>354</v>
      </c>
      <c r="L77">
        <v>1369</v>
      </c>
      <c r="N77">
        <v>1013</v>
      </c>
      <c r="O77" t="s">
        <v>348</v>
      </c>
      <c r="P77" t="s">
        <v>348</v>
      </c>
      <c r="Q77">
        <v>1</v>
      </c>
      <c r="X77">
        <v>6.3</v>
      </c>
      <c r="Y77">
        <v>0</v>
      </c>
      <c r="Z77">
        <v>0</v>
      </c>
      <c r="AA77">
        <v>0</v>
      </c>
      <c r="AB77">
        <v>12.69</v>
      </c>
      <c r="AC77">
        <v>0</v>
      </c>
      <c r="AD77">
        <v>1</v>
      </c>
      <c r="AE77">
        <v>1</v>
      </c>
      <c r="AF77" t="s">
        <v>22</v>
      </c>
      <c r="AG77">
        <v>8.19</v>
      </c>
      <c r="AH77">
        <v>2</v>
      </c>
      <c r="AI77">
        <v>50210013</v>
      </c>
      <c r="AJ77">
        <v>77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ROW(Source!A137)</f>
        <v>137</v>
      </c>
      <c r="B78">
        <v>50210014</v>
      </c>
      <c r="C78">
        <v>50209634</v>
      </c>
      <c r="D78">
        <v>38722536</v>
      </c>
      <c r="E78">
        <v>66</v>
      </c>
      <c r="F78">
        <v>1</v>
      </c>
      <c r="G78">
        <v>1</v>
      </c>
      <c r="H78">
        <v>1</v>
      </c>
      <c r="I78" t="s">
        <v>346</v>
      </c>
      <c r="J78" t="s">
        <v>3</v>
      </c>
      <c r="K78" t="s">
        <v>347</v>
      </c>
      <c r="L78">
        <v>1369</v>
      </c>
      <c r="N78">
        <v>1013</v>
      </c>
      <c r="O78" t="s">
        <v>348</v>
      </c>
      <c r="P78" t="s">
        <v>348</v>
      </c>
      <c r="Q78">
        <v>1</v>
      </c>
      <c r="X78">
        <v>1.35</v>
      </c>
      <c r="Y78">
        <v>0</v>
      </c>
      <c r="Z78">
        <v>0</v>
      </c>
      <c r="AA78">
        <v>0</v>
      </c>
      <c r="AB78">
        <v>9.6199999999999992</v>
      </c>
      <c r="AC78">
        <v>0</v>
      </c>
      <c r="AD78">
        <v>1</v>
      </c>
      <c r="AE78">
        <v>1</v>
      </c>
      <c r="AF78" t="s">
        <v>22</v>
      </c>
      <c r="AG78">
        <v>1.7550000000000001</v>
      </c>
      <c r="AH78">
        <v>2</v>
      </c>
      <c r="AI78">
        <v>50210014</v>
      </c>
      <c r="AJ78">
        <v>78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ROW(Source!A137)</f>
        <v>137</v>
      </c>
      <c r="B79">
        <v>50210015</v>
      </c>
      <c r="C79">
        <v>50209634</v>
      </c>
      <c r="D79">
        <v>38722550</v>
      </c>
      <c r="E79">
        <v>66</v>
      </c>
      <c r="F79">
        <v>1</v>
      </c>
      <c r="G79">
        <v>1</v>
      </c>
      <c r="H79">
        <v>1</v>
      </c>
      <c r="I79" t="s">
        <v>349</v>
      </c>
      <c r="J79" t="s">
        <v>3</v>
      </c>
      <c r="K79" t="s">
        <v>350</v>
      </c>
      <c r="L79">
        <v>1369</v>
      </c>
      <c r="N79">
        <v>1013</v>
      </c>
      <c r="O79" t="s">
        <v>348</v>
      </c>
      <c r="P79" t="s">
        <v>348</v>
      </c>
      <c r="Q79">
        <v>1</v>
      </c>
      <c r="X79">
        <v>1.35</v>
      </c>
      <c r="Y79">
        <v>0</v>
      </c>
      <c r="Z79">
        <v>0</v>
      </c>
      <c r="AA79">
        <v>0</v>
      </c>
      <c r="AB79">
        <v>9.17</v>
      </c>
      <c r="AC79">
        <v>0</v>
      </c>
      <c r="AD79">
        <v>1</v>
      </c>
      <c r="AE79">
        <v>1</v>
      </c>
      <c r="AF79" t="s">
        <v>22</v>
      </c>
      <c r="AG79">
        <v>1.7550000000000001</v>
      </c>
      <c r="AH79">
        <v>2</v>
      </c>
      <c r="AI79">
        <v>50210015</v>
      </c>
      <c r="AJ79">
        <v>79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ROW(Source!A138)</f>
        <v>138</v>
      </c>
      <c r="B80">
        <v>50210016</v>
      </c>
      <c r="C80">
        <v>50209635</v>
      </c>
      <c r="D80">
        <v>38722536</v>
      </c>
      <c r="E80">
        <v>66</v>
      </c>
      <c r="F80">
        <v>1</v>
      </c>
      <c r="G80">
        <v>1</v>
      </c>
      <c r="H80">
        <v>1</v>
      </c>
      <c r="I80" t="s">
        <v>346</v>
      </c>
      <c r="J80" t="s">
        <v>3</v>
      </c>
      <c r="K80" t="s">
        <v>347</v>
      </c>
      <c r="L80">
        <v>1369</v>
      </c>
      <c r="N80">
        <v>1013</v>
      </c>
      <c r="O80" t="s">
        <v>348</v>
      </c>
      <c r="P80" t="s">
        <v>348</v>
      </c>
      <c r="Q80">
        <v>1</v>
      </c>
      <c r="X80">
        <v>0.9</v>
      </c>
      <c r="Y80">
        <v>0</v>
      </c>
      <c r="Z80">
        <v>0</v>
      </c>
      <c r="AA80">
        <v>0</v>
      </c>
      <c r="AB80">
        <v>9.6199999999999992</v>
      </c>
      <c r="AC80">
        <v>0</v>
      </c>
      <c r="AD80">
        <v>1</v>
      </c>
      <c r="AE80">
        <v>1</v>
      </c>
      <c r="AF80" t="s">
        <v>22</v>
      </c>
      <c r="AG80">
        <v>1.1700000000000002</v>
      </c>
      <c r="AH80">
        <v>2</v>
      </c>
      <c r="AI80">
        <v>50210016</v>
      </c>
      <c r="AJ80">
        <v>80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ROW(Source!A138)</f>
        <v>138</v>
      </c>
      <c r="B81">
        <v>50210017</v>
      </c>
      <c r="C81">
        <v>50209635</v>
      </c>
      <c r="D81">
        <v>38722550</v>
      </c>
      <c r="E81">
        <v>66</v>
      </c>
      <c r="F81">
        <v>1</v>
      </c>
      <c r="G81">
        <v>1</v>
      </c>
      <c r="H81">
        <v>1</v>
      </c>
      <c r="I81" t="s">
        <v>349</v>
      </c>
      <c r="J81" t="s">
        <v>3</v>
      </c>
      <c r="K81" t="s">
        <v>350</v>
      </c>
      <c r="L81">
        <v>1369</v>
      </c>
      <c r="N81">
        <v>1013</v>
      </c>
      <c r="O81" t="s">
        <v>348</v>
      </c>
      <c r="P81" t="s">
        <v>348</v>
      </c>
      <c r="Q81">
        <v>1</v>
      </c>
      <c r="X81">
        <v>0.9</v>
      </c>
      <c r="Y81">
        <v>0</v>
      </c>
      <c r="Z81">
        <v>0</v>
      </c>
      <c r="AA81">
        <v>0</v>
      </c>
      <c r="AB81">
        <v>9.17</v>
      </c>
      <c r="AC81">
        <v>0</v>
      </c>
      <c r="AD81">
        <v>1</v>
      </c>
      <c r="AE81">
        <v>1</v>
      </c>
      <c r="AF81" t="s">
        <v>22</v>
      </c>
      <c r="AG81">
        <v>1.1700000000000002</v>
      </c>
      <c r="AH81">
        <v>2</v>
      </c>
      <c r="AI81">
        <v>50210017</v>
      </c>
      <c r="AJ81">
        <v>81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ROW(Source!A139)</f>
        <v>139</v>
      </c>
      <c r="B82">
        <v>50210018</v>
      </c>
      <c r="C82">
        <v>50209636</v>
      </c>
      <c r="D82">
        <v>38722536</v>
      </c>
      <c r="E82">
        <v>66</v>
      </c>
      <c r="F82">
        <v>1</v>
      </c>
      <c r="G82">
        <v>1</v>
      </c>
      <c r="H82">
        <v>1</v>
      </c>
      <c r="I82" t="s">
        <v>346</v>
      </c>
      <c r="J82" t="s">
        <v>3</v>
      </c>
      <c r="K82" t="s">
        <v>347</v>
      </c>
      <c r="L82">
        <v>1369</v>
      </c>
      <c r="N82">
        <v>1013</v>
      </c>
      <c r="O82" t="s">
        <v>348</v>
      </c>
      <c r="P82" t="s">
        <v>348</v>
      </c>
      <c r="Q82">
        <v>1</v>
      </c>
      <c r="X82">
        <v>0.65</v>
      </c>
      <c r="Y82">
        <v>0</v>
      </c>
      <c r="Z82">
        <v>0</v>
      </c>
      <c r="AA82">
        <v>0</v>
      </c>
      <c r="AB82">
        <v>9.6199999999999992</v>
      </c>
      <c r="AC82">
        <v>0</v>
      </c>
      <c r="AD82">
        <v>1</v>
      </c>
      <c r="AE82">
        <v>1</v>
      </c>
      <c r="AF82" t="s">
        <v>22</v>
      </c>
      <c r="AG82">
        <v>0.84500000000000008</v>
      </c>
      <c r="AH82">
        <v>2</v>
      </c>
      <c r="AI82">
        <v>50210018</v>
      </c>
      <c r="AJ82">
        <v>82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ROW(Source!A139)</f>
        <v>139</v>
      </c>
      <c r="B83">
        <v>50210019</v>
      </c>
      <c r="C83">
        <v>50209636</v>
      </c>
      <c r="D83">
        <v>38722550</v>
      </c>
      <c r="E83">
        <v>66</v>
      </c>
      <c r="F83">
        <v>1</v>
      </c>
      <c r="G83">
        <v>1</v>
      </c>
      <c r="H83">
        <v>1</v>
      </c>
      <c r="I83" t="s">
        <v>349</v>
      </c>
      <c r="J83" t="s">
        <v>3</v>
      </c>
      <c r="K83" t="s">
        <v>350</v>
      </c>
      <c r="L83">
        <v>1369</v>
      </c>
      <c r="N83">
        <v>1013</v>
      </c>
      <c r="O83" t="s">
        <v>348</v>
      </c>
      <c r="P83" t="s">
        <v>348</v>
      </c>
      <c r="Q83">
        <v>1</v>
      </c>
      <c r="X83">
        <v>0.65</v>
      </c>
      <c r="Y83">
        <v>0</v>
      </c>
      <c r="Z83">
        <v>0</v>
      </c>
      <c r="AA83">
        <v>0</v>
      </c>
      <c r="AB83">
        <v>9.17</v>
      </c>
      <c r="AC83">
        <v>0</v>
      </c>
      <c r="AD83">
        <v>1</v>
      </c>
      <c r="AE83">
        <v>1</v>
      </c>
      <c r="AF83" t="s">
        <v>22</v>
      </c>
      <c r="AG83">
        <v>0.84500000000000008</v>
      </c>
      <c r="AH83">
        <v>2</v>
      </c>
      <c r="AI83">
        <v>50210019</v>
      </c>
      <c r="AJ83">
        <v>83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ROW(Source!A140)</f>
        <v>140</v>
      </c>
      <c r="B84">
        <v>50210020</v>
      </c>
      <c r="C84">
        <v>50209637</v>
      </c>
      <c r="D84">
        <v>38722536</v>
      </c>
      <c r="E84">
        <v>66</v>
      </c>
      <c r="F84">
        <v>1</v>
      </c>
      <c r="G84">
        <v>1</v>
      </c>
      <c r="H84">
        <v>1</v>
      </c>
      <c r="I84" t="s">
        <v>346</v>
      </c>
      <c r="J84" t="s">
        <v>3</v>
      </c>
      <c r="K84" t="s">
        <v>347</v>
      </c>
      <c r="L84">
        <v>1369</v>
      </c>
      <c r="N84">
        <v>1013</v>
      </c>
      <c r="O84" t="s">
        <v>348</v>
      </c>
      <c r="P84" t="s">
        <v>348</v>
      </c>
      <c r="Q84">
        <v>1</v>
      </c>
      <c r="X84">
        <v>0.9</v>
      </c>
      <c r="Y84">
        <v>0</v>
      </c>
      <c r="Z84">
        <v>0</v>
      </c>
      <c r="AA84">
        <v>0</v>
      </c>
      <c r="AB84">
        <v>9.6199999999999992</v>
      </c>
      <c r="AC84">
        <v>0</v>
      </c>
      <c r="AD84">
        <v>1</v>
      </c>
      <c r="AE84">
        <v>1</v>
      </c>
      <c r="AF84" t="s">
        <v>22</v>
      </c>
      <c r="AG84">
        <v>1.1700000000000002</v>
      </c>
      <c r="AH84">
        <v>2</v>
      </c>
      <c r="AI84">
        <v>50210020</v>
      </c>
      <c r="AJ84">
        <v>84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ROW(Source!A140)</f>
        <v>140</v>
      </c>
      <c r="B85">
        <v>50210021</v>
      </c>
      <c r="C85">
        <v>50209637</v>
      </c>
      <c r="D85">
        <v>38722550</v>
      </c>
      <c r="E85">
        <v>66</v>
      </c>
      <c r="F85">
        <v>1</v>
      </c>
      <c r="G85">
        <v>1</v>
      </c>
      <c r="H85">
        <v>1</v>
      </c>
      <c r="I85" t="s">
        <v>349</v>
      </c>
      <c r="J85" t="s">
        <v>3</v>
      </c>
      <c r="K85" t="s">
        <v>350</v>
      </c>
      <c r="L85">
        <v>1369</v>
      </c>
      <c r="N85">
        <v>1013</v>
      </c>
      <c r="O85" t="s">
        <v>348</v>
      </c>
      <c r="P85" t="s">
        <v>348</v>
      </c>
      <c r="Q85">
        <v>1</v>
      </c>
      <c r="X85">
        <v>0.9</v>
      </c>
      <c r="Y85">
        <v>0</v>
      </c>
      <c r="Z85">
        <v>0</v>
      </c>
      <c r="AA85">
        <v>0</v>
      </c>
      <c r="AB85">
        <v>9.17</v>
      </c>
      <c r="AC85">
        <v>0</v>
      </c>
      <c r="AD85">
        <v>1</v>
      </c>
      <c r="AE85">
        <v>1</v>
      </c>
      <c r="AF85" t="s">
        <v>22</v>
      </c>
      <c r="AG85">
        <v>1.1700000000000002</v>
      </c>
      <c r="AH85">
        <v>2</v>
      </c>
      <c r="AI85">
        <v>50210021</v>
      </c>
      <c r="AJ85">
        <v>85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ROW(Source!A176)</f>
        <v>176</v>
      </c>
      <c r="B86">
        <v>50210022</v>
      </c>
      <c r="C86">
        <v>50209696</v>
      </c>
      <c r="D86">
        <v>38722536</v>
      </c>
      <c r="E86">
        <v>66</v>
      </c>
      <c r="F86">
        <v>1</v>
      </c>
      <c r="G86">
        <v>1</v>
      </c>
      <c r="H86">
        <v>1</v>
      </c>
      <c r="I86" t="s">
        <v>346</v>
      </c>
      <c r="J86" t="s">
        <v>3</v>
      </c>
      <c r="K86" t="s">
        <v>347</v>
      </c>
      <c r="L86">
        <v>1369</v>
      </c>
      <c r="N86">
        <v>1013</v>
      </c>
      <c r="O86" t="s">
        <v>348</v>
      </c>
      <c r="P86" t="s">
        <v>348</v>
      </c>
      <c r="Q86">
        <v>1</v>
      </c>
      <c r="X86">
        <v>0.65</v>
      </c>
      <c r="Y86">
        <v>0</v>
      </c>
      <c r="Z86">
        <v>0</v>
      </c>
      <c r="AA86">
        <v>0</v>
      </c>
      <c r="AB86">
        <v>9.6199999999999992</v>
      </c>
      <c r="AC86">
        <v>0</v>
      </c>
      <c r="AD86">
        <v>1</v>
      </c>
      <c r="AE86">
        <v>1</v>
      </c>
      <c r="AF86" t="s">
        <v>22</v>
      </c>
      <c r="AG86">
        <v>0.84500000000000008</v>
      </c>
      <c r="AH86">
        <v>2</v>
      </c>
      <c r="AI86">
        <v>50210022</v>
      </c>
      <c r="AJ86">
        <v>86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ROW(Source!A176)</f>
        <v>176</v>
      </c>
      <c r="B87">
        <v>50210023</v>
      </c>
      <c r="C87">
        <v>50209696</v>
      </c>
      <c r="D87">
        <v>38722550</v>
      </c>
      <c r="E87">
        <v>66</v>
      </c>
      <c r="F87">
        <v>1</v>
      </c>
      <c r="G87">
        <v>1</v>
      </c>
      <c r="H87">
        <v>1</v>
      </c>
      <c r="I87" t="s">
        <v>349</v>
      </c>
      <c r="J87" t="s">
        <v>3</v>
      </c>
      <c r="K87" t="s">
        <v>350</v>
      </c>
      <c r="L87">
        <v>1369</v>
      </c>
      <c r="N87">
        <v>1013</v>
      </c>
      <c r="O87" t="s">
        <v>348</v>
      </c>
      <c r="P87" t="s">
        <v>348</v>
      </c>
      <c r="Q87">
        <v>1</v>
      </c>
      <c r="X87">
        <v>0.65</v>
      </c>
      <c r="Y87">
        <v>0</v>
      </c>
      <c r="Z87">
        <v>0</v>
      </c>
      <c r="AA87">
        <v>0</v>
      </c>
      <c r="AB87">
        <v>9.17</v>
      </c>
      <c r="AC87">
        <v>0</v>
      </c>
      <c r="AD87">
        <v>1</v>
      </c>
      <c r="AE87">
        <v>1</v>
      </c>
      <c r="AF87" t="s">
        <v>22</v>
      </c>
      <c r="AG87">
        <v>0.84500000000000008</v>
      </c>
      <c r="AH87">
        <v>2</v>
      </c>
      <c r="AI87">
        <v>50210023</v>
      </c>
      <c r="AJ87">
        <v>87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ROW(Source!A177)</f>
        <v>177</v>
      </c>
      <c r="B88">
        <v>50210024</v>
      </c>
      <c r="C88">
        <v>50209697</v>
      </c>
      <c r="D88">
        <v>38722536</v>
      </c>
      <c r="E88">
        <v>66</v>
      </c>
      <c r="F88">
        <v>1</v>
      </c>
      <c r="G88">
        <v>1</v>
      </c>
      <c r="H88">
        <v>1</v>
      </c>
      <c r="I88" t="s">
        <v>346</v>
      </c>
      <c r="J88" t="s">
        <v>3</v>
      </c>
      <c r="K88" t="s">
        <v>347</v>
      </c>
      <c r="L88">
        <v>1369</v>
      </c>
      <c r="N88">
        <v>1013</v>
      </c>
      <c r="O88" t="s">
        <v>348</v>
      </c>
      <c r="P88" t="s">
        <v>348</v>
      </c>
      <c r="Q88">
        <v>1</v>
      </c>
      <c r="X88">
        <v>0.9</v>
      </c>
      <c r="Y88">
        <v>0</v>
      </c>
      <c r="Z88">
        <v>0</v>
      </c>
      <c r="AA88">
        <v>0</v>
      </c>
      <c r="AB88">
        <v>9.6199999999999992</v>
      </c>
      <c r="AC88">
        <v>0</v>
      </c>
      <c r="AD88">
        <v>1</v>
      </c>
      <c r="AE88">
        <v>1</v>
      </c>
      <c r="AF88" t="s">
        <v>22</v>
      </c>
      <c r="AG88">
        <v>1.1700000000000002</v>
      </c>
      <c r="AH88">
        <v>2</v>
      </c>
      <c r="AI88">
        <v>50210024</v>
      </c>
      <c r="AJ88">
        <v>88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ROW(Source!A177)</f>
        <v>177</v>
      </c>
      <c r="B89">
        <v>50210025</v>
      </c>
      <c r="C89">
        <v>50209697</v>
      </c>
      <c r="D89">
        <v>38722550</v>
      </c>
      <c r="E89">
        <v>66</v>
      </c>
      <c r="F89">
        <v>1</v>
      </c>
      <c r="G89">
        <v>1</v>
      </c>
      <c r="H89">
        <v>1</v>
      </c>
      <c r="I89" t="s">
        <v>349</v>
      </c>
      <c r="J89" t="s">
        <v>3</v>
      </c>
      <c r="K89" t="s">
        <v>350</v>
      </c>
      <c r="L89">
        <v>1369</v>
      </c>
      <c r="N89">
        <v>1013</v>
      </c>
      <c r="O89" t="s">
        <v>348</v>
      </c>
      <c r="P89" t="s">
        <v>348</v>
      </c>
      <c r="Q89">
        <v>1</v>
      </c>
      <c r="X89">
        <v>0.9</v>
      </c>
      <c r="Y89">
        <v>0</v>
      </c>
      <c r="Z89">
        <v>0</v>
      </c>
      <c r="AA89">
        <v>0</v>
      </c>
      <c r="AB89">
        <v>9.17</v>
      </c>
      <c r="AC89">
        <v>0</v>
      </c>
      <c r="AD89">
        <v>1</v>
      </c>
      <c r="AE89">
        <v>1</v>
      </c>
      <c r="AF89" t="s">
        <v>22</v>
      </c>
      <c r="AG89">
        <v>1.1700000000000002</v>
      </c>
      <c r="AH89">
        <v>2</v>
      </c>
      <c r="AI89">
        <v>50210025</v>
      </c>
      <c r="AJ89">
        <v>89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ROW(Source!A178)</f>
        <v>178</v>
      </c>
      <c r="B90">
        <v>50210026</v>
      </c>
      <c r="C90">
        <v>50209698</v>
      </c>
      <c r="D90">
        <v>38722542</v>
      </c>
      <c r="E90">
        <v>66</v>
      </c>
      <c r="F90">
        <v>1</v>
      </c>
      <c r="G90">
        <v>1</v>
      </c>
      <c r="H90">
        <v>1</v>
      </c>
      <c r="I90" t="s">
        <v>355</v>
      </c>
      <c r="J90" t="s">
        <v>3</v>
      </c>
      <c r="K90" t="s">
        <v>356</v>
      </c>
      <c r="L90">
        <v>1369</v>
      </c>
      <c r="N90">
        <v>1013</v>
      </c>
      <c r="O90" t="s">
        <v>348</v>
      </c>
      <c r="P90" t="s">
        <v>348</v>
      </c>
      <c r="Q90">
        <v>1</v>
      </c>
      <c r="X90">
        <v>0.5</v>
      </c>
      <c r="Y90">
        <v>0</v>
      </c>
      <c r="Z90">
        <v>0</v>
      </c>
      <c r="AA90">
        <v>0</v>
      </c>
      <c r="AB90">
        <v>12.92</v>
      </c>
      <c r="AC90">
        <v>0</v>
      </c>
      <c r="AD90">
        <v>1</v>
      </c>
      <c r="AE90">
        <v>1</v>
      </c>
      <c r="AF90" t="s">
        <v>22</v>
      </c>
      <c r="AG90">
        <v>0.65</v>
      </c>
      <c r="AH90">
        <v>2</v>
      </c>
      <c r="AI90">
        <v>50210026</v>
      </c>
      <c r="AJ90">
        <v>90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ROW(Source!A178)</f>
        <v>178</v>
      </c>
      <c r="B91">
        <v>50210027</v>
      </c>
      <c r="C91">
        <v>50209698</v>
      </c>
      <c r="D91">
        <v>38722565</v>
      </c>
      <c r="E91">
        <v>66</v>
      </c>
      <c r="F91">
        <v>1</v>
      </c>
      <c r="G91">
        <v>1</v>
      </c>
      <c r="H91">
        <v>1</v>
      </c>
      <c r="I91" t="s">
        <v>353</v>
      </c>
      <c r="J91" t="s">
        <v>3</v>
      </c>
      <c r="K91" t="s">
        <v>354</v>
      </c>
      <c r="L91">
        <v>1369</v>
      </c>
      <c r="N91">
        <v>1013</v>
      </c>
      <c r="O91" t="s">
        <v>348</v>
      </c>
      <c r="P91" t="s">
        <v>348</v>
      </c>
      <c r="Q91">
        <v>1</v>
      </c>
      <c r="X91">
        <v>0.5</v>
      </c>
      <c r="Y91">
        <v>0</v>
      </c>
      <c r="Z91">
        <v>0</v>
      </c>
      <c r="AA91">
        <v>0</v>
      </c>
      <c r="AB91">
        <v>12.69</v>
      </c>
      <c r="AC91">
        <v>0</v>
      </c>
      <c r="AD91">
        <v>1</v>
      </c>
      <c r="AE91">
        <v>1</v>
      </c>
      <c r="AF91" t="s">
        <v>22</v>
      </c>
      <c r="AG91">
        <v>0.65</v>
      </c>
      <c r="AH91">
        <v>2</v>
      </c>
      <c r="AI91">
        <v>50210027</v>
      </c>
      <c r="AJ91">
        <v>91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ROW(Source!A179)</f>
        <v>179</v>
      </c>
      <c r="B92">
        <v>50210028</v>
      </c>
      <c r="C92">
        <v>50209699</v>
      </c>
      <c r="D92">
        <v>38722542</v>
      </c>
      <c r="E92">
        <v>66</v>
      </c>
      <c r="F92">
        <v>1</v>
      </c>
      <c r="G92">
        <v>1</v>
      </c>
      <c r="H92">
        <v>1</v>
      </c>
      <c r="I92" t="s">
        <v>355</v>
      </c>
      <c r="J92" t="s">
        <v>3</v>
      </c>
      <c r="K92" t="s">
        <v>356</v>
      </c>
      <c r="L92">
        <v>1369</v>
      </c>
      <c r="N92">
        <v>1013</v>
      </c>
      <c r="O92" t="s">
        <v>348</v>
      </c>
      <c r="P92" t="s">
        <v>348</v>
      </c>
      <c r="Q92">
        <v>1</v>
      </c>
      <c r="X92">
        <v>0.04</v>
      </c>
      <c r="Y92">
        <v>0</v>
      </c>
      <c r="Z92">
        <v>0</v>
      </c>
      <c r="AA92">
        <v>0</v>
      </c>
      <c r="AB92">
        <v>12.92</v>
      </c>
      <c r="AC92">
        <v>0</v>
      </c>
      <c r="AD92">
        <v>1</v>
      </c>
      <c r="AE92">
        <v>1</v>
      </c>
      <c r="AF92" t="s">
        <v>22</v>
      </c>
      <c r="AG92">
        <v>5.2000000000000005E-2</v>
      </c>
      <c r="AH92">
        <v>2</v>
      </c>
      <c r="AI92">
        <v>50210028</v>
      </c>
      <c r="AJ92">
        <v>92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ROW(Source!A179)</f>
        <v>179</v>
      </c>
      <c r="B93">
        <v>50210029</v>
      </c>
      <c r="C93">
        <v>50209699</v>
      </c>
      <c r="D93">
        <v>38722565</v>
      </c>
      <c r="E93">
        <v>66</v>
      </c>
      <c r="F93">
        <v>1</v>
      </c>
      <c r="G93">
        <v>1</v>
      </c>
      <c r="H93">
        <v>1</v>
      </c>
      <c r="I93" t="s">
        <v>353</v>
      </c>
      <c r="J93" t="s">
        <v>3</v>
      </c>
      <c r="K93" t="s">
        <v>354</v>
      </c>
      <c r="L93">
        <v>1369</v>
      </c>
      <c r="N93">
        <v>1013</v>
      </c>
      <c r="O93" t="s">
        <v>348</v>
      </c>
      <c r="P93" t="s">
        <v>348</v>
      </c>
      <c r="Q93">
        <v>1</v>
      </c>
      <c r="X93">
        <v>0.04</v>
      </c>
      <c r="Y93">
        <v>0</v>
      </c>
      <c r="Z93">
        <v>0</v>
      </c>
      <c r="AA93">
        <v>0</v>
      </c>
      <c r="AB93">
        <v>12.69</v>
      </c>
      <c r="AC93">
        <v>0</v>
      </c>
      <c r="AD93">
        <v>1</v>
      </c>
      <c r="AE93">
        <v>1</v>
      </c>
      <c r="AF93" t="s">
        <v>22</v>
      </c>
      <c r="AG93">
        <v>5.2000000000000005E-2</v>
      </c>
      <c r="AH93">
        <v>2</v>
      </c>
      <c r="AI93">
        <v>50210029</v>
      </c>
      <c r="AJ93">
        <v>93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ROW(Source!A180)</f>
        <v>180</v>
      </c>
      <c r="B94">
        <v>50210030</v>
      </c>
      <c r="C94">
        <v>50209700</v>
      </c>
      <c r="D94">
        <v>38722542</v>
      </c>
      <c r="E94">
        <v>66</v>
      </c>
      <c r="F94">
        <v>1</v>
      </c>
      <c r="G94">
        <v>1</v>
      </c>
      <c r="H94">
        <v>1</v>
      </c>
      <c r="I94" t="s">
        <v>355</v>
      </c>
      <c r="J94" t="s">
        <v>3</v>
      </c>
      <c r="K94" t="s">
        <v>356</v>
      </c>
      <c r="L94">
        <v>1369</v>
      </c>
      <c r="N94">
        <v>1013</v>
      </c>
      <c r="O94" t="s">
        <v>348</v>
      </c>
      <c r="P94" t="s">
        <v>348</v>
      </c>
      <c r="Q94">
        <v>1</v>
      </c>
      <c r="X94">
        <v>6.48</v>
      </c>
      <c r="Y94">
        <v>0</v>
      </c>
      <c r="Z94">
        <v>0</v>
      </c>
      <c r="AA94">
        <v>0</v>
      </c>
      <c r="AB94">
        <v>12.92</v>
      </c>
      <c r="AC94">
        <v>0</v>
      </c>
      <c r="AD94">
        <v>1</v>
      </c>
      <c r="AE94">
        <v>1</v>
      </c>
      <c r="AF94" t="s">
        <v>22</v>
      </c>
      <c r="AG94">
        <v>8.4240000000000013</v>
      </c>
      <c r="AH94">
        <v>2</v>
      </c>
      <c r="AI94">
        <v>50210030</v>
      </c>
      <c r="AJ94">
        <v>94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ROW(Source!A180)</f>
        <v>180</v>
      </c>
      <c r="B95">
        <v>50210031</v>
      </c>
      <c r="C95">
        <v>50209700</v>
      </c>
      <c r="D95">
        <v>38722565</v>
      </c>
      <c r="E95">
        <v>66</v>
      </c>
      <c r="F95">
        <v>1</v>
      </c>
      <c r="G95">
        <v>1</v>
      </c>
      <c r="H95">
        <v>1</v>
      </c>
      <c r="I95" t="s">
        <v>353</v>
      </c>
      <c r="J95" t="s">
        <v>3</v>
      </c>
      <c r="K95" t="s">
        <v>354</v>
      </c>
      <c r="L95">
        <v>1369</v>
      </c>
      <c r="N95">
        <v>1013</v>
      </c>
      <c r="O95" t="s">
        <v>348</v>
      </c>
      <c r="P95" t="s">
        <v>348</v>
      </c>
      <c r="Q95">
        <v>1</v>
      </c>
      <c r="X95">
        <v>6.48</v>
      </c>
      <c r="Y95">
        <v>0</v>
      </c>
      <c r="Z95">
        <v>0</v>
      </c>
      <c r="AA95">
        <v>0</v>
      </c>
      <c r="AB95">
        <v>12.69</v>
      </c>
      <c r="AC95">
        <v>0</v>
      </c>
      <c r="AD95">
        <v>1</v>
      </c>
      <c r="AE95">
        <v>1</v>
      </c>
      <c r="AF95" t="s">
        <v>22</v>
      </c>
      <c r="AG95">
        <v>8.4240000000000013</v>
      </c>
      <c r="AH95">
        <v>2</v>
      </c>
      <c r="AI95">
        <v>50210031</v>
      </c>
      <c r="AJ95">
        <v>95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ROW(Source!A216)</f>
        <v>216</v>
      </c>
      <c r="B96">
        <v>50210032</v>
      </c>
      <c r="C96">
        <v>50209759</v>
      </c>
      <c r="D96">
        <v>38722536</v>
      </c>
      <c r="E96">
        <v>66</v>
      </c>
      <c r="F96">
        <v>1</v>
      </c>
      <c r="G96">
        <v>1</v>
      </c>
      <c r="H96">
        <v>1</v>
      </c>
      <c r="I96" t="s">
        <v>346</v>
      </c>
      <c r="J96" t="s">
        <v>3</v>
      </c>
      <c r="K96" t="s">
        <v>347</v>
      </c>
      <c r="L96">
        <v>1369</v>
      </c>
      <c r="N96">
        <v>1013</v>
      </c>
      <c r="O96" t="s">
        <v>348</v>
      </c>
      <c r="P96" t="s">
        <v>348</v>
      </c>
      <c r="Q96">
        <v>1</v>
      </c>
      <c r="X96">
        <v>0.65</v>
      </c>
      <c r="Y96">
        <v>0</v>
      </c>
      <c r="Z96">
        <v>0</v>
      </c>
      <c r="AA96">
        <v>0</v>
      </c>
      <c r="AB96">
        <v>9.6199999999999992</v>
      </c>
      <c r="AC96">
        <v>0</v>
      </c>
      <c r="AD96">
        <v>1</v>
      </c>
      <c r="AE96">
        <v>1</v>
      </c>
      <c r="AF96" t="s">
        <v>22</v>
      </c>
      <c r="AG96">
        <v>0.84500000000000008</v>
      </c>
      <c r="AH96">
        <v>2</v>
      </c>
      <c r="AI96">
        <v>50210032</v>
      </c>
      <c r="AJ96">
        <v>96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ROW(Source!A216)</f>
        <v>216</v>
      </c>
      <c r="B97">
        <v>50210033</v>
      </c>
      <c r="C97">
        <v>50209759</v>
      </c>
      <c r="D97">
        <v>38722550</v>
      </c>
      <c r="E97">
        <v>66</v>
      </c>
      <c r="F97">
        <v>1</v>
      </c>
      <c r="G97">
        <v>1</v>
      </c>
      <c r="H97">
        <v>1</v>
      </c>
      <c r="I97" t="s">
        <v>349</v>
      </c>
      <c r="J97" t="s">
        <v>3</v>
      </c>
      <c r="K97" t="s">
        <v>350</v>
      </c>
      <c r="L97">
        <v>1369</v>
      </c>
      <c r="N97">
        <v>1013</v>
      </c>
      <c r="O97" t="s">
        <v>348</v>
      </c>
      <c r="P97" t="s">
        <v>348</v>
      </c>
      <c r="Q97">
        <v>1</v>
      </c>
      <c r="X97">
        <v>0.65</v>
      </c>
      <c r="Y97">
        <v>0</v>
      </c>
      <c r="Z97">
        <v>0</v>
      </c>
      <c r="AA97">
        <v>0</v>
      </c>
      <c r="AB97">
        <v>9.17</v>
      </c>
      <c r="AC97">
        <v>0</v>
      </c>
      <c r="AD97">
        <v>1</v>
      </c>
      <c r="AE97">
        <v>1</v>
      </c>
      <c r="AF97" t="s">
        <v>22</v>
      </c>
      <c r="AG97">
        <v>0.84500000000000008</v>
      </c>
      <c r="AH97">
        <v>2</v>
      </c>
      <c r="AI97">
        <v>50210033</v>
      </c>
      <c r="AJ97">
        <v>97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ROW(Source!A217)</f>
        <v>217</v>
      </c>
      <c r="B98">
        <v>50210034</v>
      </c>
      <c r="C98">
        <v>50209760</v>
      </c>
      <c r="D98">
        <v>38722550</v>
      </c>
      <c r="E98">
        <v>66</v>
      </c>
      <c r="F98">
        <v>1</v>
      </c>
      <c r="G98">
        <v>1</v>
      </c>
      <c r="H98">
        <v>1</v>
      </c>
      <c r="I98" t="s">
        <v>349</v>
      </c>
      <c r="J98" t="s">
        <v>3</v>
      </c>
      <c r="K98" t="s">
        <v>350</v>
      </c>
      <c r="L98">
        <v>1369</v>
      </c>
      <c r="N98">
        <v>1013</v>
      </c>
      <c r="O98" t="s">
        <v>348</v>
      </c>
      <c r="P98" t="s">
        <v>348</v>
      </c>
      <c r="Q98">
        <v>1</v>
      </c>
      <c r="X98">
        <v>1.94</v>
      </c>
      <c r="Y98">
        <v>0</v>
      </c>
      <c r="Z98">
        <v>0</v>
      </c>
      <c r="AA98">
        <v>0</v>
      </c>
      <c r="AB98">
        <v>9.17</v>
      </c>
      <c r="AC98">
        <v>0</v>
      </c>
      <c r="AD98">
        <v>1</v>
      </c>
      <c r="AE98">
        <v>1</v>
      </c>
      <c r="AF98" t="s">
        <v>22</v>
      </c>
      <c r="AG98">
        <v>2.5219999999999998</v>
      </c>
      <c r="AH98">
        <v>2</v>
      </c>
      <c r="AI98">
        <v>50210034</v>
      </c>
      <c r="AJ98">
        <v>98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ROW(Source!A217)</f>
        <v>217</v>
      </c>
      <c r="B99">
        <v>50210035</v>
      </c>
      <c r="C99">
        <v>50209760</v>
      </c>
      <c r="D99">
        <v>38722565</v>
      </c>
      <c r="E99">
        <v>66</v>
      </c>
      <c r="F99">
        <v>1</v>
      </c>
      <c r="G99">
        <v>1</v>
      </c>
      <c r="H99">
        <v>1</v>
      </c>
      <c r="I99" t="s">
        <v>353</v>
      </c>
      <c r="J99" t="s">
        <v>3</v>
      </c>
      <c r="K99" t="s">
        <v>354</v>
      </c>
      <c r="L99">
        <v>1369</v>
      </c>
      <c r="N99">
        <v>1013</v>
      </c>
      <c r="O99" t="s">
        <v>348</v>
      </c>
      <c r="P99" t="s">
        <v>348</v>
      </c>
      <c r="Q99">
        <v>1</v>
      </c>
      <c r="X99">
        <v>2.92</v>
      </c>
      <c r="Y99">
        <v>0</v>
      </c>
      <c r="Z99">
        <v>0</v>
      </c>
      <c r="AA99">
        <v>0</v>
      </c>
      <c r="AB99">
        <v>12.69</v>
      </c>
      <c r="AC99">
        <v>0</v>
      </c>
      <c r="AD99">
        <v>1</v>
      </c>
      <c r="AE99">
        <v>1</v>
      </c>
      <c r="AF99" t="s">
        <v>22</v>
      </c>
      <c r="AG99">
        <v>3.7959999999999998</v>
      </c>
      <c r="AH99">
        <v>2</v>
      </c>
      <c r="AI99">
        <v>50210035</v>
      </c>
      <c r="AJ99">
        <v>99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ROW(Source!A218)</f>
        <v>218</v>
      </c>
      <c r="B100">
        <v>50210036</v>
      </c>
      <c r="C100">
        <v>50209761</v>
      </c>
      <c r="D100">
        <v>38722542</v>
      </c>
      <c r="E100">
        <v>66</v>
      </c>
      <c r="F100">
        <v>1</v>
      </c>
      <c r="G100">
        <v>1</v>
      </c>
      <c r="H100">
        <v>1</v>
      </c>
      <c r="I100" t="s">
        <v>355</v>
      </c>
      <c r="J100" t="s">
        <v>3</v>
      </c>
      <c r="K100" t="s">
        <v>356</v>
      </c>
      <c r="L100">
        <v>1369</v>
      </c>
      <c r="N100">
        <v>1013</v>
      </c>
      <c r="O100" t="s">
        <v>348</v>
      </c>
      <c r="P100" t="s">
        <v>348</v>
      </c>
      <c r="Q100">
        <v>1</v>
      </c>
      <c r="X100">
        <v>0.04</v>
      </c>
      <c r="Y100">
        <v>0</v>
      </c>
      <c r="Z100">
        <v>0</v>
      </c>
      <c r="AA100">
        <v>0</v>
      </c>
      <c r="AB100">
        <v>12.92</v>
      </c>
      <c r="AC100">
        <v>0</v>
      </c>
      <c r="AD100">
        <v>1</v>
      </c>
      <c r="AE100">
        <v>1</v>
      </c>
      <c r="AF100" t="s">
        <v>22</v>
      </c>
      <c r="AG100">
        <v>5.2000000000000005E-2</v>
      </c>
      <c r="AH100">
        <v>2</v>
      </c>
      <c r="AI100">
        <v>50210036</v>
      </c>
      <c r="AJ100">
        <v>100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ROW(Source!A218)</f>
        <v>218</v>
      </c>
      <c r="B101">
        <v>50210037</v>
      </c>
      <c r="C101">
        <v>50209761</v>
      </c>
      <c r="D101">
        <v>38722565</v>
      </c>
      <c r="E101">
        <v>66</v>
      </c>
      <c r="F101">
        <v>1</v>
      </c>
      <c r="G101">
        <v>1</v>
      </c>
      <c r="H101">
        <v>1</v>
      </c>
      <c r="I101" t="s">
        <v>353</v>
      </c>
      <c r="J101" t="s">
        <v>3</v>
      </c>
      <c r="K101" t="s">
        <v>354</v>
      </c>
      <c r="L101">
        <v>1369</v>
      </c>
      <c r="N101">
        <v>1013</v>
      </c>
      <c r="O101" t="s">
        <v>348</v>
      </c>
      <c r="P101" t="s">
        <v>348</v>
      </c>
      <c r="Q101">
        <v>1</v>
      </c>
      <c r="X101">
        <v>0.04</v>
      </c>
      <c r="Y101">
        <v>0</v>
      </c>
      <c r="Z101">
        <v>0</v>
      </c>
      <c r="AA101">
        <v>0</v>
      </c>
      <c r="AB101">
        <v>12.69</v>
      </c>
      <c r="AC101">
        <v>0</v>
      </c>
      <c r="AD101">
        <v>1</v>
      </c>
      <c r="AE101">
        <v>1</v>
      </c>
      <c r="AF101" t="s">
        <v>22</v>
      </c>
      <c r="AG101">
        <v>5.2000000000000005E-2</v>
      </c>
      <c r="AH101">
        <v>2</v>
      </c>
      <c r="AI101">
        <v>50210037</v>
      </c>
      <c r="AJ101">
        <v>101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ROW(Source!A219)</f>
        <v>219</v>
      </c>
      <c r="B102">
        <v>50210038</v>
      </c>
      <c r="C102">
        <v>50209762</v>
      </c>
      <c r="D102">
        <v>38722565</v>
      </c>
      <c r="E102">
        <v>66</v>
      </c>
      <c r="F102">
        <v>1</v>
      </c>
      <c r="G102">
        <v>1</v>
      </c>
      <c r="H102">
        <v>1</v>
      </c>
      <c r="I102" t="s">
        <v>353</v>
      </c>
      <c r="J102" t="s">
        <v>3</v>
      </c>
      <c r="K102" t="s">
        <v>354</v>
      </c>
      <c r="L102">
        <v>1369</v>
      </c>
      <c r="N102">
        <v>1013</v>
      </c>
      <c r="O102" t="s">
        <v>348</v>
      </c>
      <c r="P102" t="s">
        <v>348</v>
      </c>
      <c r="Q102">
        <v>1</v>
      </c>
      <c r="X102">
        <v>20.88</v>
      </c>
      <c r="Y102">
        <v>0</v>
      </c>
      <c r="Z102">
        <v>0</v>
      </c>
      <c r="AA102">
        <v>0</v>
      </c>
      <c r="AB102">
        <v>12.69</v>
      </c>
      <c r="AC102">
        <v>0</v>
      </c>
      <c r="AD102">
        <v>1</v>
      </c>
      <c r="AE102">
        <v>1</v>
      </c>
      <c r="AF102" t="s">
        <v>22</v>
      </c>
      <c r="AG102">
        <v>27.143999999999998</v>
      </c>
      <c r="AH102">
        <v>2</v>
      </c>
      <c r="AI102">
        <v>50210038</v>
      </c>
      <c r="AJ102">
        <v>102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ROW(Source!A255)</f>
        <v>255</v>
      </c>
      <c r="B103">
        <v>50210039</v>
      </c>
      <c r="C103">
        <v>50209821</v>
      </c>
      <c r="D103">
        <v>38722542</v>
      </c>
      <c r="E103">
        <v>66</v>
      </c>
      <c r="F103">
        <v>1</v>
      </c>
      <c r="G103">
        <v>1</v>
      </c>
      <c r="H103">
        <v>1</v>
      </c>
      <c r="I103" t="s">
        <v>355</v>
      </c>
      <c r="J103" t="s">
        <v>3</v>
      </c>
      <c r="K103" t="s">
        <v>356</v>
      </c>
      <c r="L103">
        <v>1369</v>
      </c>
      <c r="N103">
        <v>1013</v>
      </c>
      <c r="O103" t="s">
        <v>348</v>
      </c>
      <c r="P103" t="s">
        <v>348</v>
      </c>
      <c r="Q103">
        <v>1</v>
      </c>
      <c r="X103">
        <v>0.5</v>
      </c>
      <c r="Y103">
        <v>0</v>
      </c>
      <c r="Z103">
        <v>0</v>
      </c>
      <c r="AA103">
        <v>0</v>
      </c>
      <c r="AB103">
        <v>12.92</v>
      </c>
      <c r="AC103">
        <v>0</v>
      </c>
      <c r="AD103">
        <v>1</v>
      </c>
      <c r="AE103">
        <v>1</v>
      </c>
      <c r="AF103" t="s">
        <v>22</v>
      </c>
      <c r="AG103">
        <v>0.65</v>
      </c>
      <c r="AH103">
        <v>2</v>
      </c>
      <c r="AI103">
        <v>50210039</v>
      </c>
      <c r="AJ103">
        <v>103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ROW(Source!A255)</f>
        <v>255</v>
      </c>
      <c r="B104">
        <v>50210040</v>
      </c>
      <c r="C104">
        <v>50209821</v>
      </c>
      <c r="D104">
        <v>38722565</v>
      </c>
      <c r="E104">
        <v>66</v>
      </c>
      <c r="F104">
        <v>1</v>
      </c>
      <c r="G104">
        <v>1</v>
      </c>
      <c r="H104">
        <v>1</v>
      </c>
      <c r="I104" t="s">
        <v>353</v>
      </c>
      <c r="J104" t="s">
        <v>3</v>
      </c>
      <c r="K104" t="s">
        <v>354</v>
      </c>
      <c r="L104">
        <v>1369</v>
      </c>
      <c r="N104">
        <v>1013</v>
      </c>
      <c r="O104" t="s">
        <v>348</v>
      </c>
      <c r="P104" t="s">
        <v>348</v>
      </c>
      <c r="Q104">
        <v>1</v>
      </c>
      <c r="X104">
        <v>0.5</v>
      </c>
      <c r="Y104">
        <v>0</v>
      </c>
      <c r="Z104">
        <v>0</v>
      </c>
      <c r="AA104">
        <v>0</v>
      </c>
      <c r="AB104">
        <v>12.69</v>
      </c>
      <c r="AC104">
        <v>0</v>
      </c>
      <c r="AD104">
        <v>1</v>
      </c>
      <c r="AE104">
        <v>1</v>
      </c>
      <c r="AF104" t="s">
        <v>22</v>
      </c>
      <c r="AG104">
        <v>0.65</v>
      </c>
      <c r="AH104">
        <v>2</v>
      </c>
      <c r="AI104">
        <v>50210040</v>
      </c>
      <c r="AJ104">
        <v>104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ROW(Source!A256)</f>
        <v>256</v>
      </c>
      <c r="B105">
        <v>50210041</v>
      </c>
      <c r="C105">
        <v>50209822</v>
      </c>
      <c r="D105">
        <v>38722542</v>
      </c>
      <c r="E105">
        <v>66</v>
      </c>
      <c r="F105">
        <v>1</v>
      </c>
      <c r="G105">
        <v>1</v>
      </c>
      <c r="H105">
        <v>1</v>
      </c>
      <c r="I105" t="s">
        <v>355</v>
      </c>
      <c r="J105" t="s">
        <v>3</v>
      </c>
      <c r="K105" t="s">
        <v>356</v>
      </c>
      <c r="L105">
        <v>1369</v>
      </c>
      <c r="N105">
        <v>1013</v>
      </c>
      <c r="O105" t="s">
        <v>348</v>
      </c>
      <c r="P105" t="s">
        <v>348</v>
      </c>
      <c r="Q105">
        <v>1</v>
      </c>
      <c r="X105">
        <v>6.48</v>
      </c>
      <c r="Y105">
        <v>0</v>
      </c>
      <c r="Z105">
        <v>0</v>
      </c>
      <c r="AA105">
        <v>0</v>
      </c>
      <c r="AB105">
        <v>12.92</v>
      </c>
      <c r="AC105">
        <v>0</v>
      </c>
      <c r="AD105">
        <v>1</v>
      </c>
      <c r="AE105">
        <v>1</v>
      </c>
      <c r="AF105" t="s">
        <v>22</v>
      </c>
      <c r="AG105">
        <v>8.4240000000000013</v>
      </c>
      <c r="AH105">
        <v>2</v>
      </c>
      <c r="AI105">
        <v>50210041</v>
      </c>
      <c r="AJ105">
        <v>105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ROW(Source!A256)</f>
        <v>256</v>
      </c>
      <c r="B106">
        <v>50210042</v>
      </c>
      <c r="C106">
        <v>50209822</v>
      </c>
      <c r="D106">
        <v>38722565</v>
      </c>
      <c r="E106">
        <v>66</v>
      </c>
      <c r="F106">
        <v>1</v>
      </c>
      <c r="G106">
        <v>1</v>
      </c>
      <c r="H106">
        <v>1</v>
      </c>
      <c r="I106" t="s">
        <v>353</v>
      </c>
      <c r="J106" t="s">
        <v>3</v>
      </c>
      <c r="K106" t="s">
        <v>354</v>
      </c>
      <c r="L106">
        <v>1369</v>
      </c>
      <c r="N106">
        <v>1013</v>
      </c>
      <c r="O106" t="s">
        <v>348</v>
      </c>
      <c r="P106" t="s">
        <v>348</v>
      </c>
      <c r="Q106">
        <v>1</v>
      </c>
      <c r="X106">
        <v>6.48</v>
      </c>
      <c r="Y106">
        <v>0</v>
      </c>
      <c r="Z106">
        <v>0</v>
      </c>
      <c r="AA106">
        <v>0</v>
      </c>
      <c r="AB106">
        <v>12.69</v>
      </c>
      <c r="AC106">
        <v>0</v>
      </c>
      <c r="AD106">
        <v>1</v>
      </c>
      <c r="AE106">
        <v>1</v>
      </c>
      <c r="AF106" t="s">
        <v>22</v>
      </c>
      <c r="AG106">
        <v>8.4240000000000013</v>
      </c>
      <c r="AH106">
        <v>2</v>
      </c>
      <c r="AI106">
        <v>50210042</v>
      </c>
      <c r="AJ106">
        <v>106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ROW(Source!A257)</f>
        <v>257</v>
      </c>
      <c r="B107">
        <v>50210043</v>
      </c>
      <c r="C107">
        <v>50209823</v>
      </c>
      <c r="D107">
        <v>38722542</v>
      </c>
      <c r="E107">
        <v>66</v>
      </c>
      <c r="F107">
        <v>1</v>
      </c>
      <c r="G107">
        <v>1</v>
      </c>
      <c r="H107">
        <v>1</v>
      </c>
      <c r="I107" t="s">
        <v>355</v>
      </c>
      <c r="J107" t="s">
        <v>3</v>
      </c>
      <c r="K107" t="s">
        <v>356</v>
      </c>
      <c r="L107">
        <v>1369</v>
      </c>
      <c r="N107">
        <v>1013</v>
      </c>
      <c r="O107" t="s">
        <v>348</v>
      </c>
      <c r="P107" t="s">
        <v>348</v>
      </c>
      <c r="Q107">
        <v>1</v>
      </c>
      <c r="X107">
        <v>1.62</v>
      </c>
      <c r="Y107">
        <v>0</v>
      </c>
      <c r="Z107">
        <v>0</v>
      </c>
      <c r="AA107">
        <v>0</v>
      </c>
      <c r="AB107">
        <v>12.92</v>
      </c>
      <c r="AC107">
        <v>0</v>
      </c>
      <c r="AD107">
        <v>1</v>
      </c>
      <c r="AE107">
        <v>1</v>
      </c>
      <c r="AF107" t="s">
        <v>22</v>
      </c>
      <c r="AG107">
        <v>2.1060000000000003</v>
      </c>
      <c r="AH107">
        <v>2</v>
      </c>
      <c r="AI107">
        <v>50210043</v>
      </c>
      <c r="AJ107">
        <v>107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ROW(Source!A257)</f>
        <v>257</v>
      </c>
      <c r="B108">
        <v>50210044</v>
      </c>
      <c r="C108">
        <v>50209823</v>
      </c>
      <c r="D108">
        <v>38722565</v>
      </c>
      <c r="E108">
        <v>66</v>
      </c>
      <c r="F108">
        <v>1</v>
      </c>
      <c r="G108">
        <v>1</v>
      </c>
      <c r="H108">
        <v>1</v>
      </c>
      <c r="I108" t="s">
        <v>353</v>
      </c>
      <c r="J108" t="s">
        <v>3</v>
      </c>
      <c r="K108" t="s">
        <v>354</v>
      </c>
      <c r="L108">
        <v>1369</v>
      </c>
      <c r="N108">
        <v>1013</v>
      </c>
      <c r="O108" t="s">
        <v>348</v>
      </c>
      <c r="P108" t="s">
        <v>348</v>
      </c>
      <c r="Q108">
        <v>1</v>
      </c>
      <c r="X108">
        <v>1.62</v>
      </c>
      <c r="Y108">
        <v>0</v>
      </c>
      <c r="Z108">
        <v>0</v>
      </c>
      <c r="AA108">
        <v>0</v>
      </c>
      <c r="AB108">
        <v>12.69</v>
      </c>
      <c r="AC108">
        <v>0</v>
      </c>
      <c r="AD108">
        <v>1</v>
      </c>
      <c r="AE108">
        <v>1</v>
      </c>
      <c r="AF108" t="s">
        <v>22</v>
      </c>
      <c r="AG108">
        <v>2.1060000000000003</v>
      </c>
      <c r="AH108">
        <v>2</v>
      </c>
      <c r="AI108">
        <v>50210044</v>
      </c>
      <c r="AJ108">
        <v>108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ROW(Source!A258)</f>
        <v>258</v>
      </c>
      <c r="B109">
        <v>50210045</v>
      </c>
      <c r="C109">
        <v>50209824</v>
      </c>
      <c r="D109">
        <v>38722550</v>
      </c>
      <c r="E109">
        <v>66</v>
      </c>
      <c r="F109">
        <v>1</v>
      </c>
      <c r="G109">
        <v>1</v>
      </c>
      <c r="H109">
        <v>1</v>
      </c>
      <c r="I109" t="s">
        <v>349</v>
      </c>
      <c r="J109" t="s">
        <v>3</v>
      </c>
      <c r="K109" t="s">
        <v>350</v>
      </c>
      <c r="L109">
        <v>1369</v>
      </c>
      <c r="N109">
        <v>1013</v>
      </c>
      <c r="O109" t="s">
        <v>348</v>
      </c>
      <c r="P109" t="s">
        <v>348</v>
      </c>
      <c r="Q109">
        <v>1</v>
      </c>
      <c r="X109">
        <v>0.65</v>
      </c>
      <c r="Y109">
        <v>0</v>
      </c>
      <c r="Z109">
        <v>0</v>
      </c>
      <c r="AA109">
        <v>0</v>
      </c>
      <c r="AB109">
        <v>9.17</v>
      </c>
      <c r="AC109">
        <v>0</v>
      </c>
      <c r="AD109">
        <v>1</v>
      </c>
      <c r="AE109">
        <v>1</v>
      </c>
      <c r="AF109" t="s">
        <v>22</v>
      </c>
      <c r="AG109">
        <v>0.84500000000000008</v>
      </c>
      <c r="AH109">
        <v>2</v>
      </c>
      <c r="AI109">
        <v>50210045</v>
      </c>
      <c r="AJ109">
        <v>109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ROW(Source!A258)</f>
        <v>258</v>
      </c>
      <c r="B110">
        <v>50210046</v>
      </c>
      <c r="C110">
        <v>50209824</v>
      </c>
      <c r="D110">
        <v>38722561</v>
      </c>
      <c r="E110">
        <v>66</v>
      </c>
      <c r="F110">
        <v>1</v>
      </c>
      <c r="G110">
        <v>1</v>
      </c>
      <c r="H110">
        <v>1</v>
      </c>
      <c r="I110" t="s">
        <v>351</v>
      </c>
      <c r="J110" t="s">
        <v>3</v>
      </c>
      <c r="K110" t="s">
        <v>352</v>
      </c>
      <c r="L110">
        <v>1369</v>
      </c>
      <c r="N110">
        <v>1013</v>
      </c>
      <c r="O110" t="s">
        <v>348</v>
      </c>
      <c r="P110" t="s">
        <v>348</v>
      </c>
      <c r="Q110">
        <v>1</v>
      </c>
      <c r="X110">
        <v>1.51</v>
      </c>
      <c r="Y110">
        <v>0</v>
      </c>
      <c r="Z110">
        <v>0</v>
      </c>
      <c r="AA110">
        <v>0</v>
      </c>
      <c r="AB110">
        <v>14.09</v>
      </c>
      <c r="AC110">
        <v>0</v>
      </c>
      <c r="AD110">
        <v>1</v>
      </c>
      <c r="AE110">
        <v>1</v>
      </c>
      <c r="AF110" t="s">
        <v>22</v>
      </c>
      <c r="AG110">
        <v>1.9630000000000001</v>
      </c>
      <c r="AH110">
        <v>2</v>
      </c>
      <c r="AI110">
        <v>50210046</v>
      </c>
      <c r="AJ110">
        <v>110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21" x14ac:dyDescent="0.2">
      <c r="A1">
        <v>28</v>
      </c>
      <c r="B1">
        <v>1</v>
      </c>
      <c r="C1" t="s">
        <v>3</v>
      </c>
      <c r="D1" t="s">
        <v>3</v>
      </c>
      <c r="E1" t="s">
        <v>22</v>
      </c>
      <c r="F1" t="s">
        <v>22</v>
      </c>
      <c r="G1" t="s">
        <v>22</v>
      </c>
      <c r="H1" t="s">
        <v>3</v>
      </c>
      <c r="I1" t="s">
        <v>22</v>
      </c>
      <c r="J1" t="s">
        <v>22</v>
      </c>
      <c r="K1" t="s">
        <v>3</v>
      </c>
      <c r="L1" t="s">
        <v>3</v>
      </c>
      <c r="M1" t="s">
        <v>3</v>
      </c>
      <c r="N1" t="s">
        <v>3</v>
      </c>
      <c r="O1" t="s">
        <v>22</v>
      </c>
      <c r="P1" t="s">
        <v>3</v>
      </c>
      <c r="Q1" t="s">
        <v>3</v>
      </c>
      <c r="R1" t="s">
        <v>3</v>
      </c>
      <c r="S1" t="s">
        <v>363</v>
      </c>
      <c r="T1" t="s">
        <v>366</v>
      </c>
      <c r="U1" t="s">
        <v>364</v>
      </c>
    </row>
    <row r="2" spans="1:21" x14ac:dyDescent="0.2">
      <c r="A2">
        <v>29</v>
      </c>
      <c r="B2">
        <v>1</v>
      </c>
      <c r="C2" t="s">
        <v>3</v>
      </c>
      <c r="D2" t="s">
        <v>3</v>
      </c>
      <c r="E2" t="s">
        <v>22</v>
      </c>
      <c r="F2" t="s">
        <v>22</v>
      </c>
      <c r="G2" t="s">
        <v>22</v>
      </c>
      <c r="H2" t="s">
        <v>3</v>
      </c>
      <c r="I2" t="s">
        <v>22</v>
      </c>
      <c r="J2" t="s">
        <v>22</v>
      </c>
      <c r="K2" t="s">
        <v>3</v>
      </c>
      <c r="L2" t="s">
        <v>3</v>
      </c>
      <c r="M2" t="s">
        <v>3</v>
      </c>
      <c r="N2" t="s">
        <v>3</v>
      </c>
      <c r="O2" t="s">
        <v>22</v>
      </c>
      <c r="P2" t="s">
        <v>3</v>
      </c>
      <c r="Q2" t="s">
        <v>3</v>
      </c>
      <c r="R2" t="s">
        <v>3</v>
      </c>
      <c r="S2" t="s">
        <v>363</v>
      </c>
      <c r="T2" t="s">
        <v>366</v>
      </c>
      <c r="U2" t="s">
        <v>364</v>
      </c>
    </row>
    <row r="3" spans="1:21" x14ac:dyDescent="0.2">
      <c r="A3">
        <v>30</v>
      </c>
      <c r="B3">
        <v>1</v>
      </c>
      <c r="C3" t="s">
        <v>3</v>
      </c>
      <c r="D3" t="s">
        <v>3</v>
      </c>
      <c r="E3" t="s">
        <v>22</v>
      </c>
      <c r="F3" t="s">
        <v>22</v>
      </c>
      <c r="G3" t="s">
        <v>22</v>
      </c>
      <c r="H3" t="s">
        <v>3</v>
      </c>
      <c r="I3" t="s">
        <v>22</v>
      </c>
      <c r="J3" t="s">
        <v>22</v>
      </c>
      <c r="K3" t="s">
        <v>3</v>
      </c>
      <c r="L3" t="s">
        <v>3</v>
      </c>
      <c r="M3" t="s">
        <v>3</v>
      </c>
      <c r="N3" t="s">
        <v>3</v>
      </c>
      <c r="O3" t="s">
        <v>22</v>
      </c>
      <c r="P3" t="s">
        <v>3</v>
      </c>
      <c r="Q3" t="s">
        <v>3</v>
      </c>
      <c r="R3" t="s">
        <v>3</v>
      </c>
      <c r="S3" t="s">
        <v>363</v>
      </c>
      <c r="T3" t="s">
        <v>366</v>
      </c>
      <c r="U3" t="s">
        <v>364</v>
      </c>
    </row>
    <row r="4" spans="1:21" x14ac:dyDescent="0.2">
      <c r="A4">
        <v>31</v>
      </c>
      <c r="B4">
        <v>1</v>
      </c>
      <c r="C4" t="s">
        <v>3</v>
      </c>
      <c r="D4" t="s">
        <v>3</v>
      </c>
      <c r="E4" t="s">
        <v>22</v>
      </c>
      <c r="F4" t="s">
        <v>22</v>
      </c>
      <c r="G4" t="s">
        <v>22</v>
      </c>
      <c r="H4" t="s">
        <v>3</v>
      </c>
      <c r="I4" t="s">
        <v>22</v>
      </c>
      <c r="J4" t="s">
        <v>22</v>
      </c>
      <c r="K4" t="s">
        <v>3</v>
      </c>
      <c r="L4" t="s">
        <v>3</v>
      </c>
      <c r="M4" t="s">
        <v>3</v>
      </c>
      <c r="N4" t="s">
        <v>3</v>
      </c>
      <c r="O4" t="s">
        <v>22</v>
      </c>
      <c r="P4" t="s">
        <v>3</v>
      </c>
      <c r="Q4" t="s">
        <v>3</v>
      </c>
      <c r="R4" t="s">
        <v>3</v>
      </c>
      <c r="S4" t="s">
        <v>363</v>
      </c>
      <c r="T4" t="s">
        <v>366</v>
      </c>
      <c r="U4" t="s">
        <v>364</v>
      </c>
    </row>
    <row r="5" spans="1:21" x14ac:dyDescent="0.2">
      <c r="A5">
        <v>32</v>
      </c>
      <c r="B5">
        <v>1</v>
      </c>
      <c r="C5" t="s">
        <v>3</v>
      </c>
      <c r="D5" t="s">
        <v>3</v>
      </c>
      <c r="E5" t="s">
        <v>22</v>
      </c>
      <c r="F5" t="s">
        <v>22</v>
      </c>
      <c r="G5" t="s">
        <v>22</v>
      </c>
      <c r="H5" t="s">
        <v>3</v>
      </c>
      <c r="I5" t="s">
        <v>22</v>
      </c>
      <c r="J5" t="s">
        <v>22</v>
      </c>
      <c r="K5" t="s">
        <v>3</v>
      </c>
      <c r="L5" t="s">
        <v>3</v>
      </c>
      <c r="M5" t="s">
        <v>3</v>
      </c>
      <c r="N5" t="s">
        <v>3</v>
      </c>
      <c r="O5" t="s">
        <v>22</v>
      </c>
      <c r="P5" t="s">
        <v>3</v>
      </c>
      <c r="Q5" t="s">
        <v>3</v>
      </c>
      <c r="R5" t="s">
        <v>3</v>
      </c>
      <c r="S5" t="s">
        <v>363</v>
      </c>
      <c r="T5" t="s">
        <v>366</v>
      </c>
      <c r="U5" t="s">
        <v>364</v>
      </c>
    </row>
    <row r="6" spans="1:21" x14ac:dyDescent="0.2">
      <c r="A6">
        <v>33</v>
      </c>
      <c r="B6">
        <v>1</v>
      </c>
      <c r="C6" t="s">
        <v>3</v>
      </c>
      <c r="D6" t="s">
        <v>3</v>
      </c>
      <c r="E6" t="s">
        <v>22</v>
      </c>
      <c r="F6" t="s">
        <v>22</v>
      </c>
      <c r="G6" t="s">
        <v>22</v>
      </c>
      <c r="H6" t="s">
        <v>3</v>
      </c>
      <c r="I6" t="s">
        <v>22</v>
      </c>
      <c r="J6" t="s">
        <v>22</v>
      </c>
      <c r="K6" t="s">
        <v>3</v>
      </c>
      <c r="L6" t="s">
        <v>3</v>
      </c>
      <c r="M6" t="s">
        <v>3</v>
      </c>
      <c r="N6" t="s">
        <v>3</v>
      </c>
      <c r="O6" t="s">
        <v>22</v>
      </c>
      <c r="P6" t="s">
        <v>3</v>
      </c>
      <c r="Q6" t="s">
        <v>3</v>
      </c>
      <c r="R6" t="s">
        <v>3</v>
      </c>
      <c r="S6" t="s">
        <v>363</v>
      </c>
      <c r="T6" t="s">
        <v>366</v>
      </c>
      <c r="U6" t="s">
        <v>364</v>
      </c>
    </row>
    <row r="7" spans="1:21" x14ac:dyDescent="0.2">
      <c r="A7">
        <v>34</v>
      </c>
      <c r="B7">
        <v>1</v>
      </c>
      <c r="C7" t="s">
        <v>3</v>
      </c>
      <c r="D7" t="s">
        <v>3</v>
      </c>
      <c r="E7" t="s">
        <v>22</v>
      </c>
      <c r="F7" t="s">
        <v>22</v>
      </c>
      <c r="G7" t="s">
        <v>22</v>
      </c>
      <c r="H7" t="s">
        <v>3</v>
      </c>
      <c r="I7" t="s">
        <v>22</v>
      </c>
      <c r="J7" t="s">
        <v>22</v>
      </c>
      <c r="K7" t="s">
        <v>3</v>
      </c>
      <c r="L7" t="s">
        <v>3</v>
      </c>
      <c r="M7" t="s">
        <v>3</v>
      </c>
      <c r="N7" t="s">
        <v>3</v>
      </c>
      <c r="O7" t="s">
        <v>22</v>
      </c>
      <c r="P7" t="s">
        <v>3</v>
      </c>
      <c r="Q7" t="s">
        <v>3</v>
      </c>
      <c r="R7" t="s">
        <v>3</v>
      </c>
      <c r="S7" t="s">
        <v>363</v>
      </c>
      <c r="T7" t="s">
        <v>366</v>
      </c>
      <c r="U7" t="s">
        <v>364</v>
      </c>
    </row>
    <row r="8" spans="1:21" x14ac:dyDescent="0.2">
      <c r="A8">
        <v>35</v>
      </c>
      <c r="B8">
        <v>1</v>
      </c>
      <c r="C8" t="s">
        <v>3</v>
      </c>
      <c r="D8" t="s">
        <v>3</v>
      </c>
      <c r="E8" t="s">
        <v>22</v>
      </c>
      <c r="F8" t="s">
        <v>22</v>
      </c>
      <c r="G8" t="s">
        <v>22</v>
      </c>
      <c r="H8" t="s">
        <v>3</v>
      </c>
      <c r="I8" t="s">
        <v>22</v>
      </c>
      <c r="J8" t="s">
        <v>22</v>
      </c>
      <c r="K8" t="s">
        <v>3</v>
      </c>
      <c r="L8" t="s">
        <v>3</v>
      </c>
      <c r="M8" t="s">
        <v>3</v>
      </c>
      <c r="N8" t="s">
        <v>3</v>
      </c>
      <c r="O8" t="s">
        <v>22</v>
      </c>
      <c r="P8" t="s">
        <v>3</v>
      </c>
      <c r="Q8" t="s">
        <v>3</v>
      </c>
      <c r="R8" t="s">
        <v>3</v>
      </c>
      <c r="S8" t="s">
        <v>363</v>
      </c>
      <c r="T8" t="s">
        <v>366</v>
      </c>
      <c r="U8" t="s">
        <v>364</v>
      </c>
    </row>
    <row r="9" spans="1:21" x14ac:dyDescent="0.2">
      <c r="A9">
        <v>36</v>
      </c>
      <c r="B9">
        <v>1</v>
      </c>
      <c r="C9" t="s">
        <v>3</v>
      </c>
      <c r="D9" t="s">
        <v>3</v>
      </c>
      <c r="E9" t="s">
        <v>22</v>
      </c>
      <c r="F9" t="s">
        <v>22</v>
      </c>
      <c r="G9" t="s">
        <v>22</v>
      </c>
      <c r="H9" t="s">
        <v>3</v>
      </c>
      <c r="I9" t="s">
        <v>22</v>
      </c>
      <c r="J9" t="s">
        <v>22</v>
      </c>
      <c r="K9" t="s">
        <v>3</v>
      </c>
      <c r="L9" t="s">
        <v>3</v>
      </c>
      <c r="M9" t="s">
        <v>3</v>
      </c>
      <c r="N9" t="s">
        <v>3</v>
      </c>
      <c r="O9" t="s">
        <v>22</v>
      </c>
      <c r="P9" t="s">
        <v>3</v>
      </c>
      <c r="Q9" t="s">
        <v>3</v>
      </c>
      <c r="R9" t="s">
        <v>3</v>
      </c>
      <c r="S9" t="s">
        <v>363</v>
      </c>
      <c r="T9" t="s">
        <v>366</v>
      </c>
      <c r="U9" t="s">
        <v>364</v>
      </c>
    </row>
    <row r="10" spans="1:21" x14ac:dyDescent="0.2">
      <c r="A10">
        <v>37</v>
      </c>
      <c r="B10">
        <v>1</v>
      </c>
      <c r="C10" t="s">
        <v>3</v>
      </c>
      <c r="D10" t="s">
        <v>3</v>
      </c>
      <c r="E10" t="s">
        <v>22</v>
      </c>
      <c r="F10" t="s">
        <v>22</v>
      </c>
      <c r="G10" t="s">
        <v>22</v>
      </c>
      <c r="H10" t="s">
        <v>3</v>
      </c>
      <c r="I10" t="s">
        <v>22</v>
      </c>
      <c r="J10" t="s">
        <v>22</v>
      </c>
      <c r="K10" t="s">
        <v>3</v>
      </c>
      <c r="L10" t="s">
        <v>3</v>
      </c>
      <c r="M10" t="s">
        <v>3</v>
      </c>
      <c r="N10" t="s">
        <v>3</v>
      </c>
      <c r="O10" t="s">
        <v>22</v>
      </c>
      <c r="P10" t="s">
        <v>3</v>
      </c>
      <c r="Q10" t="s">
        <v>3</v>
      </c>
      <c r="R10" t="s">
        <v>3</v>
      </c>
      <c r="S10" t="s">
        <v>363</v>
      </c>
      <c r="T10" t="s">
        <v>366</v>
      </c>
      <c r="U10" t="s">
        <v>364</v>
      </c>
    </row>
    <row r="11" spans="1:21" x14ac:dyDescent="0.2">
      <c r="A11">
        <v>38</v>
      </c>
      <c r="B11">
        <v>1</v>
      </c>
      <c r="C11" t="s">
        <v>3</v>
      </c>
      <c r="D11" t="s">
        <v>3</v>
      </c>
      <c r="E11" t="s">
        <v>22</v>
      </c>
      <c r="F11" t="s">
        <v>22</v>
      </c>
      <c r="G11" t="s">
        <v>22</v>
      </c>
      <c r="H11" t="s">
        <v>3</v>
      </c>
      <c r="I11" t="s">
        <v>22</v>
      </c>
      <c r="J11" t="s">
        <v>22</v>
      </c>
      <c r="K11" t="s">
        <v>3</v>
      </c>
      <c r="L11" t="s">
        <v>3</v>
      </c>
      <c r="M11" t="s">
        <v>3</v>
      </c>
      <c r="N11" t="s">
        <v>3</v>
      </c>
      <c r="O11" t="s">
        <v>22</v>
      </c>
      <c r="P11" t="s">
        <v>3</v>
      </c>
      <c r="Q11" t="s">
        <v>3</v>
      </c>
      <c r="R11" t="s">
        <v>3</v>
      </c>
      <c r="S11" t="s">
        <v>363</v>
      </c>
      <c r="T11" t="s">
        <v>366</v>
      </c>
      <c r="U11" t="s">
        <v>364</v>
      </c>
    </row>
    <row r="12" spans="1:21" x14ac:dyDescent="0.2">
      <c r="A12">
        <v>39</v>
      </c>
      <c r="B12">
        <v>1</v>
      </c>
      <c r="C12" t="s">
        <v>3</v>
      </c>
      <c r="D12" t="s">
        <v>3</v>
      </c>
      <c r="E12" t="s">
        <v>22</v>
      </c>
      <c r="F12" t="s">
        <v>22</v>
      </c>
      <c r="G12" t="s">
        <v>22</v>
      </c>
      <c r="H12" t="s">
        <v>3</v>
      </c>
      <c r="I12" t="s">
        <v>22</v>
      </c>
      <c r="J12" t="s">
        <v>22</v>
      </c>
      <c r="K12" t="s">
        <v>3</v>
      </c>
      <c r="L12" t="s">
        <v>3</v>
      </c>
      <c r="M12" t="s">
        <v>3</v>
      </c>
      <c r="N12" t="s">
        <v>3</v>
      </c>
      <c r="O12" t="s">
        <v>22</v>
      </c>
      <c r="P12" t="s">
        <v>3</v>
      </c>
      <c r="Q12" t="s">
        <v>3</v>
      </c>
      <c r="R12" t="s">
        <v>3</v>
      </c>
      <c r="S12" t="s">
        <v>363</v>
      </c>
      <c r="T12" t="s">
        <v>366</v>
      </c>
      <c r="U12" t="s">
        <v>364</v>
      </c>
    </row>
    <row r="13" spans="1:21" x14ac:dyDescent="0.2">
      <c r="A13">
        <v>40</v>
      </c>
      <c r="B13">
        <v>1</v>
      </c>
      <c r="C13" t="s">
        <v>3</v>
      </c>
      <c r="D13" t="s">
        <v>3</v>
      </c>
      <c r="E13" t="s">
        <v>22</v>
      </c>
      <c r="F13" t="s">
        <v>22</v>
      </c>
      <c r="G13" t="s">
        <v>22</v>
      </c>
      <c r="H13" t="s">
        <v>3</v>
      </c>
      <c r="I13" t="s">
        <v>22</v>
      </c>
      <c r="J13" t="s">
        <v>22</v>
      </c>
      <c r="K13" t="s">
        <v>3</v>
      </c>
      <c r="L13" t="s">
        <v>3</v>
      </c>
      <c r="M13" t="s">
        <v>3</v>
      </c>
      <c r="N13" t="s">
        <v>3</v>
      </c>
      <c r="O13" t="s">
        <v>22</v>
      </c>
      <c r="P13" t="s">
        <v>3</v>
      </c>
      <c r="Q13" t="s">
        <v>3</v>
      </c>
      <c r="R13" t="s">
        <v>3</v>
      </c>
      <c r="S13" t="s">
        <v>363</v>
      </c>
      <c r="T13" t="s">
        <v>366</v>
      </c>
      <c r="U13" t="s">
        <v>364</v>
      </c>
    </row>
    <row r="14" spans="1:21" x14ac:dyDescent="0.2">
      <c r="A14">
        <v>41</v>
      </c>
      <c r="B14">
        <v>1</v>
      </c>
      <c r="C14" t="s">
        <v>3</v>
      </c>
      <c r="D14" t="s">
        <v>3</v>
      </c>
      <c r="E14" t="s">
        <v>22</v>
      </c>
      <c r="F14" t="s">
        <v>22</v>
      </c>
      <c r="G14" t="s">
        <v>22</v>
      </c>
      <c r="H14" t="s">
        <v>3</v>
      </c>
      <c r="I14" t="s">
        <v>22</v>
      </c>
      <c r="J14" t="s">
        <v>22</v>
      </c>
      <c r="K14" t="s">
        <v>3</v>
      </c>
      <c r="L14" t="s">
        <v>3</v>
      </c>
      <c r="M14" t="s">
        <v>3</v>
      </c>
      <c r="N14" t="s">
        <v>3</v>
      </c>
      <c r="O14" t="s">
        <v>22</v>
      </c>
      <c r="P14" t="s">
        <v>3</v>
      </c>
      <c r="Q14" t="s">
        <v>3</v>
      </c>
      <c r="R14" t="s">
        <v>3</v>
      </c>
      <c r="S14" t="s">
        <v>363</v>
      </c>
      <c r="T14" t="s">
        <v>366</v>
      </c>
      <c r="U14" t="s">
        <v>364</v>
      </c>
    </row>
    <row r="15" spans="1:21" x14ac:dyDescent="0.2">
      <c r="A15">
        <v>42</v>
      </c>
      <c r="B15">
        <v>1</v>
      </c>
      <c r="C15" t="s">
        <v>3</v>
      </c>
      <c r="D15" t="s">
        <v>3</v>
      </c>
      <c r="E15" t="s">
        <v>22</v>
      </c>
      <c r="F15" t="s">
        <v>22</v>
      </c>
      <c r="G15" t="s">
        <v>22</v>
      </c>
      <c r="H15" t="s">
        <v>3</v>
      </c>
      <c r="I15" t="s">
        <v>22</v>
      </c>
      <c r="J15" t="s">
        <v>22</v>
      </c>
      <c r="K15" t="s">
        <v>3</v>
      </c>
      <c r="L15" t="s">
        <v>3</v>
      </c>
      <c r="M15" t="s">
        <v>3</v>
      </c>
      <c r="N15" t="s">
        <v>3</v>
      </c>
      <c r="O15" t="s">
        <v>22</v>
      </c>
      <c r="P15" t="s">
        <v>3</v>
      </c>
      <c r="Q15" t="s">
        <v>3</v>
      </c>
      <c r="R15" t="s">
        <v>3</v>
      </c>
      <c r="S15" t="s">
        <v>363</v>
      </c>
      <c r="T15" t="s">
        <v>366</v>
      </c>
      <c r="U15" t="s">
        <v>364</v>
      </c>
    </row>
    <row r="16" spans="1:21" x14ac:dyDescent="0.2">
      <c r="A16">
        <v>43</v>
      </c>
      <c r="B16">
        <v>1</v>
      </c>
      <c r="C16" t="s">
        <v>3</v>
      </c>
      <c r="D16" t="s">
        <v>3</v>
      </c>
      <c r="E16" t="s">
        <v>22</v>
      </c>
      <c r="F16" t="s">
        <v>22</v>
      </c>
      <c r="G16" t="s">
        <v>22</v>
      </c>
      <c r="H16" t="s">
        <v>3</v>
      </c>
      <c r="I16" t="s">
        <v>22</v>
      </c>
      <c r="J16" t="s">
        <v>22</v>
      </c>
      <c r="K16" t="s">
        <v>3</v>
      </c>
      <c r="L16" t="s">
        <v>3</v>
      </c>
      <c r="M16" t="s">
        <v>3</v>
      </c>
      <c r="N16" t="s">
        <v>3</v>
      </c>
      <c r="O16" t="s">
        <v>22</v>
      </c>
      <c r="P16" t="s">
        <v>3</v>
      </c>
      <c r="Q16" t="s">
        <v>3</v>
      </c>
      <c r="R16" t="s">
        <v>3</v>
      </c>
      <c r="S16" t="s">
        <v>363</v>
      </c>
      <c r="T16" t="s">
        <v>366</v>
      </c>
      <c r="U16" t="s">
        <v>364</v>
      </c>
    </row>
    <row r="17" spans="1:21" x14ac:dyDescent="0.2">
      <c r="A17">
        <v>44</v>
      </c>
      <c r="B17">
        <v>1</v>
      </c>
      <c r="C17" t="s">
        <v>3</v>
      </c>
      <c r="D17" t="s">
        <v>3</v>
      </c>
      <c r="E17" t="s">
        <v>22</v>
      </c>
      <c r="F17" t="s">
        <v>22</v>
      </c>
      <c r="G17" t="s">
        <v>22</v>
      </c>
      <c r="H17" t="s">
        <v>3</v>
      </c>
      <c r="I17" t="s">
        <v>22</v>
      </c>
      <c r="J17" t="s">
        <v>22</v>
      </c>
      <c r="K17" t="s">
        <v>3</v>
      </c>
      <c r="L17" t="s">
        <v>3</v>
      </c>
      <c r="M17" t="s">
        <v>3</v>
      </c>
      <c r="N17" t="s">
        <v>3</v>
      </c>
      <c r="O17" t="s">
        <v>22</v>
      </c>
      <c r="P17" t="s">
        <v>3</v>
      </c>
      <c r="Q17" t="s">
        <v>3</v>
      </c>
      <c r="R17" t="s">
        <v>3</v>
      </c>
      <c r="S17" t="s">
        <v>363</v>
      </c>
      <c r="T17" t="s">
        <v>366</v>
      </c>
      <c r="U17" t="s">
        <v>364</v>
      </c>
    </row>
    <row r="18" spans="1:21" x14ac:dyDescent="0.2">
      <c r="A18">
        <v>45</v>
      </c>
      <c r="B18">
        <v>1</v>
      </c>
      <c r="C18" t="s">
        <v>3</v>
      </c>
      <c r="D18" t="s">
        <v>3</v>
      </c>
      <c r="E18" t="s">
        <v>22</v>
      </c>
      <c r="F18" t="s">
        <v>22</v>
      </c>
      <c r="G18" t="s">
        <v>22</v>
      </c>
      <c r="H18" t="s">
        <v>3</v>
      </c>
      <c r="I18" t="s">
        <v>22</v>
      </c>
      <c r="J18" t="s">
        <v>22</v>
      </c>
      <c r="K18" t="s">
        <v>3</v>
      </c>
      <c r="L18" t="s">
        <v>3</v>
      </c>
      <c r="M18" t="s">
        <v>3</v>
      </c>
      <c r="N18" t="s">
        <v>3</v>
      </c>
      <c r="O18" t="s">
        <v>22</v>
      </c>
      <c r="P18" t="s">
        <v>3</v>
      </c>
      <c r="Q18" t="s">
        <v>3</v>
      </c>
      <c r="R18" t="s">
        <v>3</v>
      </c>
      <c r="S18" t="s">
        <v>363</v>
      </c>
      <c r="T18" t="s">
        <v>366</v>
      </c>
      <c r="U18" t="s">
        <v>364</v>
      </c>
    </row>
    <row r="19" spans="1:21" x14ac:dyDescent="0.2">
      <c r="A19">
        <v>46</v>
      </c>
      <c r="B19">
        <v>1</v>
      </c>
      <c r="C19" t="s">
        <v>3</v>
      </c>
      <c r="D19" t="s">
        <v>3</v>
      </c>
      <c r="E19" t="s">
        <v>22</v>
      </c>
      <c r="F19" t="s">
        <v>22</v>
      </c>
      <c r="G19" t="s">
        <v>22</v>
      </c>
      <c r="H19" t="s">
        <v>3</v>
      </c>
      <c r="I19" t="s">
        <v>22</v>
      </c>
      <c r="J19" t="s">
        <v>22</v>
      </c>
      <c r="K19" t="s">
        <v>3</v>
      </c>
      <c r="L19" t="s">
        <v>3</v>
      </c>
      <c r="M19" t="s">
        <v>3</v>
      </c>
      <c r="N19" t="s">
        <v>3</v>
      </c>
      <c r="O19" t="s">
        <v>22</v>
      </c>
      <c r="P19" t="s">
        <v>3</v>
      </c>
      <c r="Q19" t="s">
        <v>3</v>
      </c>
      <c r="R19" t="s">
        <v>3</v>
      </c>
      <c r="S19" t="s">
        <v>363</v>
      </c>
      <c r="T19" t="s">
        <v>366</v>
      </c>
      <c r="U19" t="s">
        <v>364</v>
      </c>
    </row>
    <row r="20" spans="1:21" x14ac:dyDescent="0.2">
      <c r="A20">
        <v>47</v>
      </c>
      <c r="B20">
        <v>1</v>
      </c>
      <c r="C20" t="s">
        <v>3</v>
      </c>
      <c r="D20" t="s">
        <v>3</v>
      </c>
      <c r="E20" t="s">
        <v>22</v>
      </c>
      <c r="F20" t="s">
        <v>22</v>
      </c>
      <c r="G20" t="s">
        <v>22</v>
      </c>
      <c r="H20" t="s">
        <v>3</v>
      </c>
      <c r="I20" t="s">
        <v>22</v>
      </c>
      <c r="J20" t="s">
        <v>22</v>
      </c>
      <c r="K20" t="s">
        <v>3</v>
      </c>
      <c r="L20" t="s">
        <v>3</v>
      </c>
      <c r="M20" t="s">
        <v>3</v>
      </c>
      <c r="N20" t="s">
        <v>3</v>
      </c>
      <c r="O20" t="s">
        <v>22</v>
      </c>
      <c r="P20" t="s">
        <v>3</v>
      </c>
      <c r="Q20" t="s">
        <v>3</v>
      </c>
      <c r="R20" t="s">
        <v>3</v>
      </c>
      <c r="S20" t="s">
        <v>363</v>
      </c>
      <c r="T20" t="s">
        <v>366</v>
      </c>
      <c r="U20" t="s">
        <v>364</v>
      </c>
    </row>
    <row r="21" spans="1:21" x14ac:dyDescent="0.2">
      <c r="A21">
        <v>48</v>
      </c>
      <c r="B21">
        <v>1</v>
      </c>
      <c r="C21" t="s">
        <v>3</v>
      </c>
      <c r="D21" t="s">
        <v>3</v>
      </c>
      <c r="E21" t="s">
        <v>22</v>
      </c>
      <c r="F21" t="s">
        <v>22</v>
      </c>
      <c r="G21" t="s">
        <v>22</v>
      </c>
      <c r="H21" t="s">
        <v>3</v>
      </c>
      <c r="I21" t="s">
        <v>22</v>
      </c>
      <c r="J21" t="s">
        <v>22</v>
      </c>
      <c r="K21" t="s">
        <v>3</v>
      </c>
      <c r="L21" t="s">
        <v>3</v>
      </c>
      <c r="M21" t="s">
        <v>3</v>
      </c>
      <c r="N21" t="s">
        <v>3</v>
      </c>
      <c r="O21" t="s">
        <v>22</v>
      </c>
      <c r="P21" t="s">
        <v>3</v>
      </c>
      <c r="Q21" t="s">
        <v>3</v>
      </c>
      <c r="R21" t="s">
        <v>3</v>
      </c>
      <c r="S21" t="s">
        <v>363</v>
      </c>
      <c r="T21" t="s">
        <v>366</v>
      </c>
      <c r="U21" t="s">
        <v>364</v>
      </c>
    </row>
    <row r="22" spans="1:21" x14ac:dyDescent="0.2">
      <c r="A22">
        <v>49</v>
      </c>
      <c r="B22">
        <v>1</v>
      </c>
      <c r="C22" t="s">
        <v>3</v>
      </c>
      <c r="D22" t="s">
        <v>3</v>
      </c>
      <c r="E22" t="s">
        <v>22</v>
      </c>
      <c r="F22" t="s">
        <v>22</v>
      </c>
      <c r="G22" t="s">
        <v>22</v>
      </c>
      <c r="H22" t="s">
        <v>3</v>
      </c>
      <c r="I22" t="s">
        <v>22</v>
      </c>
      <c r="J22" t="s">
        <v>22</v>
      </c>
      <c r="K22" t="s">
        <v>3</v>
      </c>
      <c r="L22" t="s">
        <v>3</v>
      </c>
      <c r="M22" t="s">
        <v>3</v>
      </c>
      <c r="N22" t="s">
        <v>3</v>
      </c>
      <c r="O22" t="s">
        <v>22</v>
      </c>
      <c r="P22" t="s">
        <v>3</v>
      </c>
      <c r="Q22" t="s">
        <v>3</v>
      </c>
      <c r="R22" t="s">
        <v>3</v>
      </c>
      <c r="S22" t="s">
        <v>363</v>
      </c>
      <c r="T22" t="s">
        <v>366</v>
      </c>
      <c r="U22" t="s">
        <v>364</v>
      </c>
    </row>
    <row r="23" spans="1:21" x14ac:dyDescent="0.2">
      <c r="A23">
        <v>50</v>
      </c>
      <c r="B23">
        <v>1</v>
      </c>
      <c r="C23" t="s">
        <v>3</v>
      </c>
      <c r="D23" t="s">
        <v>3</v>
      </c>
      <c r="E23" t="s">
        <v>22</v>
      </c>
      <c r="F23" t="s">
        <v>22</v>
      </c>
      <c r="G23" t="s">
        <v>22</v>
      </c>
      <c r="H23" t="s">
        <v>3</v>
      </c>
      <c r="I23" t="s">
        <v>22</v>
      </c>
      <c r="J23" t="s">
        <v>22</v>
      </c>
      <c r="K23" t="s">
        <v>3</v>
      </c>
      <c r="L23" t="s">
        <v>3</v>
      </c>
      <c r="M23" t="s">
        <v>3</v>
      </c>
      <c r="N23" t="s">
        <v>3</v>
      </c>
      <c r="O23" t="s">
        <v>22</v>
      </c>
      <c r="P23" t="s">
        <v>3</v>
      </c>
      <c r="Q23" t="s">
        <v>3</v>
      </c>
      <c r="R23" t="s">
        <v>3</v>
      </c>
      <c r="S23" t="s">
        <v>363</v>
      </c>
      <c r="T23" t="s">
        <v>366</v>
      </c>
      <c r="U23" t="s">
        <v>364</v>
      </c>
    </row>
    <row r="24" spans="1:21" x14ac:dyDescent="0.2">
      <c r="A24">
        <v>51</v>
      </c>
      <c r="B24">
        <v>1</v>
      </c>
      <c r="C24" t="s">
        <v>3</v>
      </c>
      <c r="D24" t="s">
        <v>3</v>
      </c>
      <c r="E24" t="s">
        <v>22</v>
      </c>
      <c r="F24" t="s">
        <v>22</v>
      </c>
      <c r="G24" t="s">
        <v>22</v>
      </c>
      <c r="H24" t="s">
        <v>3</v>
      </c>
      <c r="I24" t="s">
        <v>22</v>
      </c>
      <c r="J24" t="s">
        <v>22</v>
      </c>
      <c r="K24" t="s">
        <v>3</v>
      </c>
      <c r="L24" t="s">
        <v>3</v>
      </c>
      <c r="M24" t="s">
        <v>3</v>
      </c>
      <c r="N24" t="s">
        <v>3</v>
      </c>
      <c r="O24" t="s">
        <v>22</v>
      </c>
      <c r="P24" t="s">
        <v>3</v>
      </c>
      <c r="Q24" t="s">
        <v>3</v>
      </c>
      <c r="R24" t="s">
        <v>3</v>
      </c>
      <c r="S24" t="s">
        <v>363</v>
      </c>
      <c r="T24" t="s">
        <v>366</v>
      </c>
      <c r="U24" t="s">
        <v>364</v>
      </c>
    </row>
    <row r="25" spans="1:21" x14ac:dyDescent="0.2">
      <c r="A25">
        <v>52</v>
      </c>
      <c r="B25">
        <v>1</v>
      </c>
      <c r="C25" t="s">
        <v>3</v>
      </c>
      <c r="D25" t="s">
        <v>3</v>
      </c>
      <c r="E25" t="s">
        <v>22</v>
      </c>
      <c r="F25" t="s">
        <v>22</v>
      </c>
      <c r="G25" t="s">
        <v>22</v>
      </c>
      <c r="H25" t="s">
        <v>3</v>
      </c>
      <c r="I25" t="s">
        <v>22</v>
      </c>
      <c r="J25" t="s">
        <v>22</v>
      </c>
      <c r="K25" t="s">
        <v>3</v>
      </c>
      <c r="L25" t="s">
        <v>3</v>
      </c>
      <c r="M25" t="s">
        <v>3</v>
      </c>
      <c r="N25" t="s">
        <v>3</v>
      </c>
      <c r="O25" t="s">
        <v>22</v>
      </c>
      <c r="P25" t="s">
        <v>3</v>
      </c>
      <c r="Q25" t="s">
        <v>3</v>
      </c>
      <c r="R25" t="s">
        <v>3</v>
      </c>
      <c r="S25" t="s">
        <v>363</v>
      </c>
      <c r="T25" t="s">
        <v>366</v>
      </c>
      <c r="U25" t="s">
        <v>364</v>
      </c>
    </row>
    <row r="26" spans="1:21" x14ac:dyDescent="0.2">
      <c r="A26">
        <v>53</v>
      </c>
      <c r="B26">
        <v>1</v>
      </c>
      <c r="C26" t="s">
        <v>3</v>
      </c>
      <c r="D26" t="s">
        <v>3</v>
      </c>
      <c r="E26" t="s">
        <v>22</v>
      </c>
      <c r="F26" t="s">
        <v>22</v>
      </c>
      <c r="G26" t="s">
        <v>22</v>
      </c>
      <c r="H26" t="s">
        <v>3</v>
      </c>
      <c r="I26" t="s">
        <v>22</v>
      </c>
      <c r="J26" t="s">
        <v>22</v>
      </c>
      <c r="K26" t="s">
        <v>3</v>
      </c>
      <c r="L26" t="s">
        <v>3</v>
      </c>
      <c r="M26" t="s">
        <v>3</v>
      </c>
      <c r="N26" t="s">
        <v>3</v>
      </c>
      <c r="O26" t="s">
        <v>22</v>
      </c>
      <c r="P26" t="s">
        <v>3</v>
      </c>
      <c r="Q26" t="s">
        <v>3</v>
      </c>
      <c r="R26" t="s">
        <v>3</v>
      </c>
      <c r="S26" t="s">
        <v>363</v>
      </c>
      <c r="T26" t="s">
        <v>366</v>
      </c>
      <c r="U26" t="s">
        <v>364</v>
      </c>
    </row>
    <row r="27" spans="1:21" x14ac:dyDescent="0.2">
      <c r="A27">
        <v>54</v>
      </c>
      <c r="B27">
        <v>1</v>
      </c>
      <c r="C27" t="s">
        <v>3</v>
      </c>
      <c r="D27" t="s">
        <v>3</v>
      </c>
      <c r="E27" t="s">
        <v>22</v>
      </c>
      <c r="F27" t="s">
        <v>22</v>
      </c>
      <c r="G27" t="s">
        <v>22</v>
      </c>
      <c r="H27" t="s">
        <v>3</v>
      </c>
      <c r="I27" t="s">
        <v>22</v>
      </c>
      <c r="J27" t="s">
        <v>22</v>
      </c>
      <c r="K27" t="s">
        <v>3</v>
      </c>
      <c r="L27" t="s">
        <v>3</v>
      </c>
      <c r="M27" t="s">
        <v>3</v>
      </c>
      <c r="N27" t="s">
        <v>3</v>
      </c>
      <c r="O27" t="s">
        <v>22</v>
      </c>
      <c r="P27" t="s">
        <v>3</v>
      </c>
      <c r="Q27" t="s">
        <v>3</v>
      </c>
      <c r="R27" t="s">
        <v>3</v>
      </c>
      <c r="S27" t="s">
        <v>363</v>
      </c>
      <c r="T27" t="s">
        <v>366</v>
      </c>
      <c r="U27" t="s">
        <v>364</v>
      </c>
    </row>
    <row r="28" spans="1:21" x14ac:dyDescent="0.2">
      <c r="A28">
        <v>55</v>
      </c>
      <c r="B28">
        <v>1</v>
      </c>
      <c r="C28" t="s">
        <v>3</v>
      </c>
      <c r="D28" t="s">
        <v>3</v>
      </c>
      <c r="E28" t="s">
        <v>22</v>
      </c>
      <c r="F28" t="s">
        <v>22</v>
      </c>
      <c r="G28" t="s">
        <v>22</v>
      </c>
      <c r="H28" t="s">
        <v>3</v>
      </c>
      <c r="I28" t="s">
        <v>22</v>
      </c>
      <c r="J28" t="s">
        <v>22</v>
      </c>
      <c r="K28" t="s">
        <v>3</v>
      </c>
      <c r="L28" t="s">
        <v>3</v>
      </c>
      <c r="M28" t="s">
        <v>3</v>
      </c>
      <c r="N28" t="s">
        <v>3</v>
      </c>
      <c r="O28" t="s">
        <v>22</v>
      </c>
      <c r="P28" t="s">
        <v>3</v>
      </c>
      <c r="Q28" t="s">
        <v>3</v>
      </c>
      <c r="R28" t="s">
        <v>3</v>
      </c>
      <c r="S28" t="s">
        <v>363</v>
      </c>
      <c r="T28" t="s">
        <v>366</v>
      </c>
      <c r="U28" t="s">
        <v>364</v>
      </c>
    </row>
    <row r="29" spans="1:21" x14ac:dyDescent="0.2">
      <c r="A29">
        <v>56</v>
      </c>
      <c r="B29">
        <v>1</v>
      </c>
      <c r="C29" t="s">
        <v>3</v>
      </c>
      <c r="D29" t="s">
        <v>3</v>
      </c>
      <c r="E29" t="s">
        <v>22</v>
      </c>
      <c r="F29" t="s">
        <v>22</v>
      </c>
      <c r="G29" t="s">
        <v>22</v>
      </c>
      <c r="H29" t="s">
        <v>3</v>
      </c>
      <c r="I29" t="s">
        <v>22</v>
      </c>
      <c r="J29" t="s">
        <v>22</v>
      </c>
      <c r="K29" t="s">
        <v>3</v>
      </c>
      <c r="L29" t="s">
        <v>3</v>
      </c>
      <c r="M29" t="s">
        <v>3</v>
      </c>
      <c r="N29" t="s">
        <v>3</v>
      </c>
      <c r="O29" t="s">
        <v>22</v>
      </c>
      <c r="P29" t="s">
        <v>3</v>
      </c>
      <c r="Q29" t="s">
        <v>3</v>
      </c>
      <c r="R29" t="s">
        <v>3</v>
      </c>
      <c r="S29" t="s">
        <v>363</v>
      </c>
      <c r="T29" t="s">
        <v>366</v>
      </c>
      <c r="U29" t="s">
        <v>364</v>
      </c>
    </row>
    <row r="30" spans="1:21" x14ac:dyDescent="0.2">
      <c r="A30">
        <v>57</v>
      </c>
      <c r="B30">
        <v>1</v>
      </c>
      <c r="C30" t="s">
        <v>3</v>
      </c>
      <c r="D30" t="s">
        <v>3</v>
      </c>
      <c r="E30" t="s">
        <v>22</v>
      </c>
      <c r="F30" t="s">
        <v>22</v>
      </c>
      <c r="G30" t="s">
        <v>22</v>
      </c>
      <c r="H30" t="s">
        <v>3</v>
      </c>
      <c r="I30" t="s">
        <v>22</v>
      </c>
      <c r="J30" t="s">
        <v>22</v>
      </c>
      <c r="K30" t="s">
        <v>3</v>
      </c>
      <c r="L30" t="s">
        <v>3</v>
      </c>
      <c r="M30" t="s">
        <v>3</v>
      </c>
      <c r="N30" t="s">
        <v>3</v>
      </c>
      <c r="O30" t="s">
        <v>22</v>
      </c>
      <c r="P30" t="s">
        <v>3</v>
      </c>
      <c r="Q30" t="s">
        <v>3</v>
      </c>
      <c r="R30" t="s">
        <v>3</v>
      </c>
      <c r="S30" t="s">
        <v>363</v>
      </c>
      <c r="T30" t="s">
        <v>366</v>
      </c>
      <c r="U30" t="s">
        <v>364</v>
      </c>
    </row>
    <row r="31" spans="1:21" x14ac:dyDescent="0.2">
      <c r="A31">
        <v>58</v>
      </c>
      <c r="B31">
        <v>1</v>
      </c>
      <c r="C31" t="s">
        <v>3</v>
      </c>
      <c r="D31" t="s">
        <v>3</v>
      </c>
      <c r="E31" t="s">
        <v>22</v>
      </c>
      <c r="F31" t="s">
        <v>22</v>
      </c>
      <c r="G31" t="s">
        <v>22</v>
      </c>
      <c r="H31" t="s">
        <v>3</v>
      </c>
      <c r="I31" t="s">
        <v>22</v>
      </c>
      <c r="J31" t="s">
        <v>22</v>
      </c>
      <c r="K31" t="s">
        <v>3</v>
      </c>
      <c r="L31" t="s">
        <v>3</v>
      </c>
      <c r="M31" t="s">
        <v>3</v>
      </c>
      <c r="N31" t="s">
        <v>3</v>
      </c>
      <c r="O31" t="s">
        <v>22</v>
      </c>
      <c r="P31" t="s">
        <v>3</v>
      </c>
      <c r="Q31" t="s">
        <v>3</v>
      </c>
      <c r="R31" t="s">
        <v>3</v>
      </c>
      <c r="S31" t="s">
        <v>363</v>
      </c>
      <c r="T31" t="s">
        <v>366</v>
      </c>
      <c r="U31" t="s">
        <v>364</v>
      </c>
    </row>
    <row r="32" spans="1:21" x14ac:dyDescent="0.2">
      <c r="A32">
        <v>59</v>
      </c>
      <c r="B32">
        <v>1</v>
      </c>
      <c r="C32" t="s">
        <v>3</v>
      </c>
      <c r="D32" t="s">
        <v>3</v>
      </c>
      <c r="E32" t="s">
        <v>22</v>
      </c>
      <c r="F32" t="s">
        <v>22</v>
      </c>
      <c r="G32" t="s">
        <v>22</v>
      </c>
      <c r="H32" t="s">
        <v>3</v>
      </c>
      <c r="I32" t="s">
        <v>22</v>
      </c>
      <c r="J32" t="s">
        <v>22</v>
      </c>
      <c r="K32" t="s">
        <v>3</v>
      </c>
      <c r="L32" t="s">
        <v>3</v>
      </c>
      <c r="M32" t="s">
        <v>3</v>
      </c>
      <c r="N32" t="s">
        <v>3</v>
      </c>
      <c r="O32" t="s">
        <v>22</v>
      </c>
      <c r="P32" t="s">
        <v>3</v>
      </c>
      <c r="Q32" t="s">
        <v>3</v>
      </c>
      <c r="R32" t="s">
        <v>3</v>
      </c>
      <c r="S32" t="s">
        <v>363</v>
      </c>
      <c r="T32" t="s">
        <v>366</v>
      </c>
      <c r="U32" t="s">
        <v>364</v>
      </c>
    </row>
    <row r="33" spans="1:21" x14ac:dyDescent="0.2">
      <c r="A33">
        <v>60</v>
      </c>
      <c r="B33">
        <v>1</v>
      </c>
      <c r="C33" t="s">
        <v>3</v>
      </c>
      <c r="D33" t="s">
        <v>3</v>
      </c>
      <c r="E33" t="s">
        <v>22</v>
      </c>
      <c r="F33" t="s">
        <v>22</v>
      </c>
      <c r="G33" t="s">
        <v>22</v>
      </c>
      <c r="H33" t="s">
        <v>3</v>
      </c>
      <c r="I33" t="s">
        <v>22</v>
      </c>
      <c r="J33" t="s">
        <v>22</v>
      </c>
      <c r="K33" t="s">
        <v>3</v>
      </c>
      <c r="L33" t="s">
        <v>3</v>
      </c>
      <c r="M33" t="s">
        <v>3</v>
      </c>
      <c r="N33" t="s">
        <v>3</v>
      </c>
      <c r="O33" t="s">
        <v>22</v>
      </c>
      <c r="P33" t="s">
        <v>3</v>
      </c>
      <c r="Q33" t="s">
        <v>3</v>
      </c>
      <c r="R33" t="s">
        <v>3</v>
      </c>
      <c r="S33" t="s">
        <v>363</v>
      </c>
      <c r="T33" t="s">
        <v>366</v>
      </c>
      <c r="U33" t="s">
        <v>364</v>
      </c>
    </row>
    <row r="34" spans="1:21" x14ac:dyDescent="0.2">
      <c r="A34">
        <v>61</v>
      </c>
      <c r="B34">
        <v>1</v>
      </c>
      <c r="C34" t="s">
        <v>3</v>
      </c>
      <c r="D34" t="s">
        <v>3</v>
      </c>
      <c r="E34" t="s">
        <v>22</v>
      </c>
      <c r="F34" t="s">
        <v>22</v>
      </c>
      <c r="G34" t="s">
        <v>22</v>
      </c>
      <c r="H34" t="s">
        <v>3</v>
      </c>
      <c r="I34" t="s">
        <v>22</v>
      </c>
      <c r="J34" t="s">
        <v>22</v>
      </c>
      <c r="K34" t="s">
        <v>3</v>
      </c>
      <c r="L34" t="s">
        <v>3</v>
      </c>
      <c r="M34" t="s">
        <v>3</v>
      </c>
      <c r="N34" t="s">
        <v>3</v>
      </c>
      <c r="O34" t="s">
        <v>22</v>
      </c>
      <c r="P34" t="s">
        <v>3</v>
      </c>
      <c r="Q34" t="s">
        <v>3</v>
      </c>
      <c r="R34" t="s">
        <v>3</v>
      </c>
      <c r="S34" t="s">
        <v>363</v>
      </c>
      <c r="T34" t="s">
        <v>366</v>
      </c>
      <c r="U34" t="s">
        <v>364</v>
      </c>
    </row>
    <row r="35" spans="1:21" x14ac:dyDescent="0.2">
      <c r="A35">
        <v>62</v>
      </c>
      <c r="B35">
        <v>1</v>
      </c>
      <c r="C35" t="s">
        <v>3</v>
      </c>
      <c r="D35" t="s">
        <v>3</v>
      </c>
      <c r="E35" t="s">
        <v>22</v>
      </c>
      <c r="F35" t="s">
        <v>22</v>
      </c>
      <c r="G35" t="s">
        <v>22</v>
      </c>
      <c r="H35" t="s">
        <v>3</v>
      </c>
      <c r="I35" t="s">
        <v>22</v>
      </c>
      <c r="J35" t="s">
        <v>22</v>
      </c>
      <c r="K35" t="s">
        <v>3</v>
      </c>
      <c r="L35" t="s">
        <v>3</v>
      </c>
      <c r="M35" t="s">
        <v>3</v>
      </c>
      <c r="N35" t="s">
        <v>3</v>
      </c>
      <c r="O35" t="s">
        <v>22</v>
      </c>
      <c r="P35" t="s">
        <v>3</v>
      </c>
      <c r="Q35" t="s">
        <v>3</v>
      </c>
      <c r="R35" t="s">
        <v>3</v>
      </c>
      <c r="S35" t="s">
        <v>363</v>
      </c>
      <c r="T35" t="s">
        <v>366</v>
      </c>
      <c r="U35" t="s">
        <v>364</v>
      </c>
    </row>
    <row r="36" spans="1:21" x14ac:dyDescent="0.2">
      <c r="A36">
        <v>98</v>
      </c>
      <c r="B36">
        <v>1</v>
      </c>
      <c r="C36" t="s">
        <v>3</v>
      </c>
      <c r="D36" t="s">
        <v>3</v>
      </c>
      <c r="E36" t="s">
        <v>22</v>
      </c>
      <c r="F36" t="s">
        <v>22</v>
      </c>
      <c r="G36" t="s">
        <v>22</v>
      </c>
      <c r="H36" t="s">
        <v>3</v>
      </c>
      <c r="I36" t="s">
        <v>22</v>
      </c>
      <c r="J36" t="s">
        <v>22</v>
      </c>
      <c r="K36" t="s">
        <v>3</v>
      </c>
      <c r="L36" t="s">
        <v>3</v>
      </c>
      <c r="M36" t="s">
        <v>3</v>
      </c>
      <c r="N36" t="s">
        <v>3</v>
      </c>
      <c r="O36" t="s">
        <v>22</v>
      </c>
      <c r="P36" t="s">
        <v>3</v>
      </c>
      <c r="Q36" t="s">
        <v>3</v>
      </c>
      <c r="R36" t="s">
        <v>3</v>
      </c>
      <c r="S36" t="s">
        <v>363</v>
      </c>
      <c r="T36" t="s">
        <v>366</v>
      </c>
      <c r="U36" t="s">
        <v>364</v>
      </c>
    </row>
    <row r="37" spans="1:21" x14ac:dyDescent="0.2">
      <c r="A37">
        <v>134</v>
      </c>
      <c r="B37">
        <v>1</v>
      </c>
      <c r="C37" t="s">
        <v>3</v>
      </c>
      <c r="D37" t="s">
        <v>3</v>
      </c>
      <c r="E37" t="s">
        <v>22</v>
      </c>
      <c r="F37" t="s">
        <v>22</v>
      </c>
      <c r="G37" t="s">
        <v>22</v>
      </c>
      <c r="H37" t="s">
        <v>3</v>
      </c>
      <c r="I37" t="s">
        <v>22</v>
      </c>
      <c r="J37" t="s">
        <v>22</v>
      </c>
      <c r="K37" t="s">
        <v>3</v>
      </c>
      <c r="L37" t="s">
        <v>3</v>
      </c>
      <c r="M37" t="s">
        <v>3</v>
      </c>
      <c r="N37" t="s">
        <v>3</v>
      </c>
      <c r="O37" t="s">
        <v>22</v>
      </c>
      <c r="P37" t="s">
        <v>3</v>
      </c>
      <c r="Q37" t="s">
        <v>3</v>
      </c>
      <c r="R37" t="s">
        <v>3</v>
      </c>
      <c r="S37" t="s">
        <v>363</v>
      </c>
      <c r="T37" t="s">
        <v>366</v>
      </c>
      <c r="U37" t="s">
        <v>364</v>
      </c>
    </row>
    <row r="38" spans="1:21" x14ac:dyDescent="0.2">
      <c r="A38">
        <v>135</v>
      </c>
      <c r="B38">
        <v>1</v>
      </c>
      <c r="C38" t="s">
        <v>3</v>
      </c>
      <c r="D38" t="s">
        <v>3</v>
      </c>
      <c r="E38" t="s">
        <v>22</v>
      </c>
      <c r="F38" t="s">
        <v>22</v>
      </c>
      <c r="G38" t="s">
        <v>22</v>
      </c>
      <c r="H38" t="s">
        <v>3</v>
      </c>
      <c r="I38" t="s">
        <v>22</v>
      </c>
      <c r="J38" t="s">
        <v>22</v>
      </c>
      <c r="K38" t="s">
        <v>3</v>
      </c>
      <c r="L38" t="s">
        <v>3</v>
      </c>
      <c r="M38" t="s">
        <v>3</v>
      </c>
      <c r="N38" t="s">
        <v>3</v>
      </c>
      <c r="O38" t="s">
        <v>22</v>
      </c>
      <c r="P38" t="s">
        <v>3</v>
      </c>
      <c r="Q38" t="s">
        <v>3</v>
      </c>
      <c r="R38" t="s">
        <v>3</v>
      </c>
      <c r="S38" t="s">
        <v>363</v>
      </c>
      <c r="T38" t="s">
        <v>366</v>
      </c>
      <c r="U38" t="s">
        <v>364</v>
      </c>
    </row>
    <row r="39" spans="1:21" x14ac:dyDescent="0.2">
      <c r="A39">
        <v>136</v>
      </c>
      <c r="B39">
        <v>1</v>
      </c>
      <c r="C39" t="s">
        <v>3</v>
      </c>
      <c r="D39" t="s">
        <v>3</v>
      </c>
      <c r="E39" t="s">
        <v>22</v>
      </c>
      <c r="F39" t="s">
        <v>22</v>
      </c>
      <c r="G39" t="s">
        <v>22</v>
      </c>
      <c r="H39" t="s">
        <v>3</v>
      </c>
      <c r="I39" t="s">
        <v>22</v>
      </c>
      <c r="J39" t="s">
        <v>22</v>
      </c>
      <c r="K39" t="s">
        <v>3</v>
      </c>
      <c r="L39" t="s">
        <v>3</v>
      </c>
      <c r="M39" t="s">
        <v>3</v>
      </c>
      <c r="N39" t="s">
        <v>3</v>
      </c>
      <c r="O39" t="s">
        <v>22</v>
      </c>
      <c r="P39" t="s">
        <v>3</v>
      </c>
      <c r="Q39" t="s">
        <v>3</v>
      </c>
      <c r="R39" t="s">
        <v>3</v>
      </c>
      <c r="S39" t="s">
        <v>363</v>
      </c>
      <c r="T39" t="s">
        <v>366</v>
      </c>
      <c r="U39" t="s">
        <v>364</v>
      </c>
    </row>
    <row r="40" spans="1:21" x14ac:dyDescent="0.2">
      <c r="A40">
        <v>137</v>
      </c>
      <c r="B40">
        <v>1</v>
      </c>
      <c r="C40" t="s">
        <v>3</v>
      </c>
      <c r="D40" t="s">
        <v>3</v>
      </c>
      <c r="E40" t="s">
        <v>22</v>
      </c>
      <c r="F40" t="s">
        <v>22</v>
      </c>
      <c r="G40" t="s">
        <v>22</v>
      </c>
      <c r="H40" t="s">
        <v>3</v>
      </c>
      <c r="I40" t="s">
        <v>22</v>
      </c>
      <c r="J40" t="s">
        <v>22</v>
      </c>
      <c r="K40" t="s">
        <v>3</v>
      </c>
      <c r="L40" t="s">
        <v>3</v>
      </c>
      <c r="M40" t="s">
        <v>3</v>
      </c>
      <c r="N40" t="s">
        <v>3</v>
      </c>
      <c r="O40" t="s">
        <v>22</v>
      </c>
      <c r="P40" t="s">
        <v>3</v>
      </c>
      <c r="Q40" t="s">
        <v>3</v>
      </c>
      <c r="R40" t="s">
        <v>3</v>
      </c>
      <c r="S40" t="s">
        <v>363</v>
      </c>
      <c r="T40" t="s">
        <v>366</v>
      </c>
      <c r="U40" t="s">
        <v>364</v>
      </c>
    </row>
    <row r="41" spans="1:21" x14ac:dyDescent="0.2">
      <c r="A41">
        <v>138</v>
      </c>
      <c r="B41">
        <v>1</v>
      </c>
      <c r="C41" t="s">
        <v>3</v>
      </c>
      <c r="D41" t="s">
        <v>3</v>
      </c>
      <c r="E41" t="s">
        <v>22</v>
      </c>
      <c r="F41" t="s">
        <v>22</v>
      </c>
      <c r="G41" t="s">
        <v>22</v>
      </c>
      <c r="H41" t="s">
        <v>3</v>
      </c>
      <c r="I41" t="s">
        <v>22</v>
      </c>
      <c r="J41" t="s">
        <v>22</v>
      </c>
      <c r="K41" t="s">
        <v>3</v>
      </c>
      <c r="L41" t="s">
        <v>3</v>
      </c>
      <c r="M41" t="s">
        <v>3</v>
      </c>
      <c r="N41" t="s">
        <v>3</v>
      </c>
      <c r="O41" t="s">
        <v>22</v>
      </c>
      <c r="P41" t="s">
        <v>3</v>
      </c>
      <c r="Q41" t="s">
        <v>3</v>
      </c>
      <c r="R41" t="s">
        <v>3</v>
      </c>
      <c r="S41" t="s">
        <v>363</v>
      </c>
      <c r="T41" t="s">
        <v>366</v>
      </c>
      <c r="U41" t="s">
        <v>364</v>
      </c>
    </row>
    <row r="42" spans="1:21" x14ac:dyDescent="0.2">
      <c r="A42">
        <v>139</v>
      </c>
      <c r="B42">
        <v>1</v>
      </c>
      <c r="C42" t="s">
        <v>3</v>
      </c>
      <c r="D42" t="s">
        <v>3</v>
      </c>
      <c r="E42" t="s">
        <v>22</v>
      </c>
      <c r="F42" t="s">
        <v>22</v>
      </c>
      <c r="G42" t="s">
        <v>22</v>
      </c>
      <c r="H42" t="s">
        <v>3</v>
      </c>
      <c r="I42" t="s">
        <v>22</v>
      </c>
      <c r="J42" t="s">
        <v>22</v>
      </c>
      <c r="K42" t="s">
        <v>3</v>
      </c>
      <c r="L42" t="s">
        <v>3</v>
      </c>
      <c r="M42" t="s">
        <v>3</v>
      </c>
      <c r="N42" t="s">
        <v>3</v>
      </c>
      <c r="O42" t="s">
        <v>22</v>
      </c>
      <c r="P42" t="s">
        <v>3</v>
      </c>
      <c r="Q42" t="s">
        <v>3</v>
      </c>
      <c r="R42" t="s">
        <v>3</v>
      </c>
      <c r="S42" t="s">
        <v>363</v>
      </c>
      <c r="T42" t="s">
        <v>366</v>
      </c>
      <c r="U42" t="s">
        <v>364</v>
      </c>
    </row>
    <row r="43" spans="1:21" x14ac:dyDescent="0.2">
      <c r="A43">
        <v>140</v>
      </c>
      <c r="B43">
        <v>1</v>
      </c>
      <c r="C43" t="s">
        <v>3</v>
      </c>
      <c r="D43" t="s">
        <v>3</v>
      </c>
      <c r="E43" t="s">
        <v>22</v>
      </c>
      <c r="F43" t="s">
        <v>22</v>
      </c>
      <c r="G43" t="s">
        <v>22</v>
      </c>
      <c r="H43" t="s">
        <v>3</v>
      </c>
      <c r="I43" t="s">
        <v>22</v>
      </c>
      <c r="J43" t="s">
        <v>22</v>
      </c>
      <c r="K43" t="s">
        <v>3</v>
      </c>
      <c r="L43" t="s">
        <v>3</v>
      </c>
      <c r="M43" t="s">
        <v>3</v>
      </c>
      <c r="N43" t="s">
        <v>3</v>
      </c>
      <c r="O43" t="s">
        <v>22</v>
      </c>
      <c r="P43" t="s">
        <v>3</v>
      </c>
      <c r="Q43" t="s">
        <v>3</v>
      </c>
      <c r="R43" t="s">
        <v>3</v>
      </c>
      <c r="S43" t="s">
        <v>363</v>
      </c>
      <c r="T43" t="s">
        <v>366</v>
      </c>
      <c r="U43" t="s">
        <v>364</v>
      </c>
    </row>
    <row r="44" spans="1:21" x14ac:dyDescent="0.2">
      <c r="A44">
        <v>176</v>
      </c>
      <c r="B44">
        <v>1</v>
      </c>
      <c r="C44" t="s">
        <v>3</v>
      </c>
      <c r="D44" t="s">
        <v>3</v>
      </c>
      <c r="E44" t="s">
        <v>22</v>
      </c>
      <c r="F44" t="s">
        <v>22</v>
      </c>
      <c r="G44" t="s">
        <v>22</v>
      </c>
      <c r="H44" t="s">
        <v>3</v>
      </c>
      <c r="I44" t="s">
        <v>22</v>
      </c>
      <c r="J44" t="s">
        <v>22</v>
      </c>
      <c r="K44" t="s">
        <v>3</v>
      </c>
      <c r="L44" t="s">
        <v>3</v>
      </c>
      <c r="M44" t="s">
        <v>3</v>
      </c>
      <c r="N44" t="s">
        <v>3</v>
      </c>
      <c r="O44" t="s">
        <v>22</v>
      </c>
      <c r="P44" t="s">
        <v>3</v>
      </c>
      <c r="Q44" t="s">
        <v>3</v>
      </c>
      <c r="R44" t="s">
        <v>3</v>
      </c>
      <c r="S44" t="s">
        <v>363</v>
      </c>
      <c r="T44" t="s">
        <v>366</v>
      </c>
      <c r="U44" t="s">
        <v>364</v>
      </c>
    </row>
    <row r="45" spans="1:21" x14ac:dyDescent="0.2">
      <c r="A45">
        <v>177</v>
      </c>
      <c r="B45">
        <v>1</v>
      </c>
      <c r="C45" t="s">
        <v>3</v>
      </c>
      <c r="D45" t="s">
        <v>3</v>
      </c>
      <c r="E45" t="s">
        <v>22</v>
      </c>
      <c r="F45" t="s">
        <v>22</v>
      </c>
      <c r="G45" t="s">
        <v>22</v>
      </c>
      <c r="H45" t="s">
        <v>3</v>
      </c>
      <c r="I45" t="s">
        <v>22</v>
      </c>
      <c r="J45" t="s">
        <v>22</v>
      </c>
      <c r="K45" t="s">
        <v>3</v>
      </c>
      <c r="L45" t="s">
        <v>3</v>
      </c>
      <c r="M45" t="s">
        <v>3</v>
      </c>
      <c r="N45" t="s">
        <v>3</v>
      </c>
      <c r="O45" t="s">
        <v>22</v>
      </c>
      <c r="P45" t="s">
        <v>3</v>
      </c>
      <c r="Q45" t="s">
        <v>3</v>
      </c>
      <c r="R45" t="s">
        <v>3</v>
      </c>
      <c r="S45" t="s">
        <v>363</v>
      </c>
      <c r="T45" t="s">
        <v>366</v>
      </c>
      <c r="U45" t="s">
        <v>364</v>
      </c>
    </row>
    <row r="46" spans="1:21" x14ac:dyDescent="0.2">
      <c r="A46">
        <v>178</v>
      </c>
      <c r="B46">
        <v>1</v>
      </c>
      <c r="C46" t="s">
        <v>3</v>
      </c>
      <c r="D46" t="s">
        <v>3</v>
      </c>
      <c r="E46" t="s">
        <v>22</v>
      </c>
      <c r="F46" t="s">
        <v>22</v>
      </c>
      <c r="G46" t="s">
        <v>22</v>
      </c>
      <c r="H46" t="s">
        <v>3</v>
      </c>
      <c r="I46" t="s">
        <v>22</v>
      </c>
      <c r="J46" t="s">
        <v>22</v>
      </c>
      <c r="K46" t="s">
        <v>3</v>
      </c>
      <c r="L46" t="s">
        <v>3</v>
      </c>
      <c r="M46" t="s">
        <v>3</v>
      </c>
      <c r="N46" t="s">
        <v>3</v>
      </c>
      <c r="O46" t="s">
        <v>22</v>
      </c>
      <c r="P46" t="s">
        <v>3</v>
      </c>
      <c r="Q46" t="s">
        <v>3</v>
      </c>
      <c r="R46" t="s">
        <v>3</v>
      </c>
      <c r="S46" t="s">
        <v>363</v>
      </c>
      <c r="T46" t="s">
        <v>366</v>
      </c>
      <c r="U46" t="s">
        <v>364</v>
      </c>
    </row>
    <row r="47" spans="1:21" x14ac:dyDescent="0.2">
      <c r="A47">
        <v>179</v>
      </c>
      <c r="B47">
        <v>1</v>
      </c>
      <c r="C47" t="s">
        <v>3</v>
      </c>
      <c r="D47" t="s">
        <v>3</v>
      </c>
      <c r="E47" t="s">
        <v>22</v>
      </c>
      <c r="F47" t="s">
        <v>22</v>
      </c>
      <c r="G47" t="s">
        <v>22</v>
      </c>
      <c r="H47" t="s">
        <v>3</v>
      </c>
      <c r="I47" t="s">
        <v>22</v>
      </c>
      <c r="J47" t="s">
        <v>22</v>
      </c>
      <c r="K47" t="s">
        <v>3</v>
      </c>
      <c r="L47" t="s">
        <v>3</v>
      </c>
      <c r="M47" t="s">
        <v>3</v>
      </c>
      <c r="N47" t="s">
        <v>3</v>
      </c>
      <c r="O47" t="s">
        <v>22</v>
      </c>
      <c r="P47" t="s">
        <v>3</v>
      </c>
      <c r="Q47" t="s">
        <v>3</v>
      </c>
      <c r="R47" t="s">
        <v>3</v>
      </c>
      <c r="S47" t="s">
        <v>363</v>
      </c>
      <c r="T47" t="s">
        <v>366</v>
      </c>
      <c r="U47" t="s">
        <v>364</v>
      </c>
    </row>
    <row r="48" spans="1:21" x14ac:dyDescent="0.2">
      <c r="A48">
        <v>180</v>
      </c>
      <c r="B48">
        <v>1</v>
      </c>
      <c r="C48" t="s">
        <v>3</v>
      </c>
      <c r="D48" t="s">
        <v>3</v>
      </c>
      <c r="E48" t="s">
        <v>22</v>
      </c>
      <c r="F48" t="s">
        <v>22</v>
      </c>
      <c r="G48" t="s">
        <v>22</v>
      </c>
      <c r="H48" t="s">
        <v>3</v>
      </c>
      <c r="I48" t="s">
        <v>22</v>
      </c>
      <c r="J48" t="s">
        <v>22</v>
      </c>
      <c r="K48" t="s">
        <v>3</v>
      </c>
      <c r="L48" t="s">
        <v>3</v>
      </c>
      <c r="M48" t="s">
        <v>3</v>
      </c>
      <c r="N48" t="s">
        <v>3</v>
      </c>
      <c r="O48" t="s">
        <v>22</v>
      </c>
      <c r="P48" t="s">
        <v>3</v>
      </c>
      <c r="Q48" t="s">
        <v>3</v>
      </c>
      <c r="R48" t="s">
        <v>3</v>
      </c>
      <c r="S48" t="s">
        <v>363</v>
      </c>
      <c r="T48" t="s">
        <v>366</v>
      </c>
      <c r="U48" t="s">
        <v>364</v>
      </c>
    </row>
    <row r="49" spans="1:21" x14ac:dyDescent="0.2">
      <c r="A49">
        <v>216</v>
      </c>
      <c r="B49">
        <v>1</v>
      </c>
      <c r="C49" t="s">
        <v>3</v>
      </c>
      <c r="D49" t="s">
        <v>3</v>
      </c>
      <c r="E49" t="s">
        <v>22</v>
      </c>
      <c r="F49" t="s">
        <v>22</v>
      </c>
      <c r="G49" t="s">
        <v>22</v>
      </c>
      <c r="H49" t="s">
        <v>3</v>
      </c>
      <c r="I49" t="s">
        <v>22</v>
      </c>
      <c r="J49" t="s">
        <v>22</v>
      </c>
      <c r="K49" t="s">
        <v>3</v>
      </c>
      <c r="L49" t="s">
        <v>3</v>
      </c>
      <c r="M49" t="s">
        <v>3</v>
      </c>
      <c r="N49" t="s">
        <v>3</v>
      </c>
      <c r="O49" t="s">
        <v>22</v>
      </c>
      <c r="P49" t="s">
        <v>3</v>
      </c>
      <c r="Q49" t="s">
        <v>3</v>
      </c>
      <c r="R49" t="s">
        <v>3</v>
      </c>
      <c r="S49" t="s">
        <v>363</v>
      </c>
      <c r="T49" t="s">
        <v>366</v>
      </c>
      <c r="U49" t="s">
        <v>364</v>
      </c>
    </row>
    <row r="50" spans="1:21" x14ac:dyDescent="0.2">
      <c r="A50">
        <v>217</v>
      </c>
      <c r="B50">
        <v>1</v>
      </c>
      <c r="C50" t="s">
        <v>3</v>
      </c>
      <c r="D50" t="s">
        <v>3</v>
      </c>
      <c r="E50" t="s">
        <v>22</v>
      </c>
      <c r="F50" t="s">
        <v>22</v>
      </c>
      <c r="G50" t="s">
        <v>22</v>
      </c>
      <c r="H50" t="s">
        <v>3</v>
      </c>
      <c r="I50" t="s">
        <v>22</v>
      </c>
      <c r="J50" t="s">
        <v>22</v>
      </c>
      <c r="K50" t="s">
        <v>3</v>
      </c>
      <c r="L50" t="s">
        <v>3</v>
      </c>
      <c r="M50" t="s">
        <v>3</v>
      </c>
      <c r="N50" t="s">
        <v>3</v>
      </c>
      <c r="O50" t="s">
        <v>22</v>
      </c>
      <c r="P50" t="s">
        <v>3</v>
      </c>
      <c r="Q50" t="s">
        <v>3</v>
      </c>
      <c r="R50" t="s">
        <v>3</v>
      </c>
      <c r="S50" t="s">
        <v>363</v>
      </c>
      <c r="T50" t="s">
        <v>366</v>
      </c>
      <c r="U50" t="s">
        <v>364</v>
      </c>
    </row>
    <row r="51" spans="1:21" x14ac:dyDescent="0.2">
      <c r="A51">
        <v>218</v>
      </c>
      <c r="B51">
        <v>1</v>
      </c>
      <c r="C51" t="s">
        <v>3</v>
      </c>
      <c r="D51" t="s">
        <v>3</v>
      </c>
      <c r="E51" t="s">
        <v>22</v>
      </c>
      <c r="F51" t="s">
        <v>22</v>
      </c>
      <c r="G51" t="s">
        <v>22</v>
      </c>
      <c r="H51" t="s">
        <v>3</v>
      </c>
      <c r="I51" t="s">
        <v>22</v>
      </c>
      <c r="J51" t="s">
        <v>22</v>
      </c>
      <c r="K51" t="s">
        <v>3</v>
      </c>
      <c r="L51" t="s">
        <v>3</v>
      </c>
      <c r="M51" t="s">
        <v>3</v>
      </c>
      <c r="N51" t="s">
        <v>3</v>
      </c>
      <c r="O51" t="s">
        <v>22</v>
      </c>
      <c r="P51" t="s">
        <v>3</v>
      </c>
      <c r="Q51" t="s">
        <v>3</v>
      </c>
      <c r="R51" t="s">
        <v>3</v>
      </c>
      <c r="S51" t="s">
        <v>363</v>
      </c>
      <c r="T51" t="s">
        <v>366</v>
      </c>
      <c r="U51" t="s">
        <v>364</v>
      </c>
    </row>
    <row r="52" spans="1:21" x14ac:dyDescent="0.2">
      <c r="A52">
        <v>219</v>
      </c>
      <c r="B52">
        <v>1</v>
      </c>
      <c r="C52" t="s">
        <v>3</v>
      </c>
      <c r="D52" t="s">
        <v>3</v>
      </c>
      <c r="E52" t="s">
        <v>22</v>
      </c>
      <c r="F52" t="s">
        <v>22</v>
      </c>
      <c r="G52" t="s">
        <v>22</v>
      </c>
      <c r="H52" t="s">
        <v>3</v>
      </c>
      <c r="I52" t="s">
        <v>22</v>
      </c>
      <c r="J52" t="s">
        <v>22</v>
      </c>
      <c r="K52" t="s">
        <v>3</v>
      </c>
      <c r="L52" t="s">
        <v>3</v>
      </c>
      <c r="M52" t="s">
        <v>3</v>
      </c>
      <c r="N52" t="s">
        <v>3</v>
      </c>
      <c r="O52" t="s">
        <v>22</v>
      </c>
      <c r="P52" t="s">
        <v>3</v>
      </c>
      <c r="Q52" t="s">
        <v>3</v>
      </c>
      <c r="R52" t="s">
        <v>3</v>
      </c>
      <c r="S52" t="s">
        <v>363</v>
      </c>
      <c r="T52" t="s">
        <v>366</v>
      </c>
      <c r="U52" t="s">
        <v>364</v>
      </c>
    </row>
    <row r="53" spans="1:21" x14ac:dyDescent="0.2">
      <c r="A53">
        <v>255</v>
      </c>
      <c r="B53">
        <v>1</v>
      </c>
      <c r="C53" t="s">
        <v>3</v>
      </c>
      <c r="D53" t="s">
        <v>3</v>
      </c>
      <c r="E53" t="s">
        <v>22</v>
      </c>
      <c r="F53" t="s">
        <v>22</v>
      </c>
      <c r="G53" t="s">
        <v>22</v>
      </c>
      <c r="H53" t="s">
        <v>3</v>
      </c>
      <c r="I53" t="s">
        <v>22</v>
      </c>
      <c r="J53" t="s">
        <v>22</v>
      </c>
      <c r="K53" t="s">
        <v>3</v>
      </c>
      <c r="L53" t="s">
        <v>3</v>
      </c>
      <c r="M53" t="s">
        <v>3</v>
      </c>
      <c r="N53" t="s">
        <v>3</v>
      </c>
      <c r="O53" t="s">
        <v>22</v>
      </c>
      <c r="P53" t="s">
        <v>3</v>
      </c>
      <c r="Q53" t="s">
        <v>3</v>
      </c>
      <c r="R53" t="s">
        <v>3</v>
      </c>
      <c r="S53" t="s">
        <v>363</v>
      </c>
      <c r="T53" t="s">
        <v>366</v>
      </c>
      <c r="U53" t="s">
        <v>364</v>
      </c>
    </row>
    <row r="54" spans="1:21" x14ac:dyDescent="0.2">
      <c r="A54">
        <v>256</v>
      </c>
      <c r="B54">
        <v>1</v>
      </c>
      <c r="C54" t="s">
        <v>3</v>
      </c>
      <c r="D54" t="s">
        <v>3</v>
      </c>
      <c r="E54" t="s">
        <v>22</v>
      </c>
      <c r="F54" t="s">
        <v>22</v>
      </c>
      <c r="G54" t="s">
        <v>22</v>
      </c>
      <c r="H54" t="s">
        <v>3</v>
      </c>
      <c r="I54" t="s">
        <v>22</v>
      </c>
      <c r="J54" t="s">
        <v>22</v>
      </c>
      <c r="K54" t="s">
        <v>3</v>
      </c>
      <c r="L54" t="s">
        <v>3</v>
      </c>
      <c r="M54" t="s">
        <v>3</v>
      </c>
      <c r="N54" t="s">
        <v>3</v>
      </c>
      <c r="O54" t="s">
        <v>22</v>
      </c>
      <c r="P54" t="s">
        <v>3</v>
      </c>
      <c r="Q54" t="s">
        <v>3</v>
      </c>
      <c r="R54" t="s">
        <v>3</v>
      </c>
      <c r="S54" t="s">
        <v>363</v>
      </c>
      <c r="T54" t="s">
        <v>366</v>
      </c>
      <c r="U54" t="s">
        <v>364</v>
      </c>
    </row>
    <row r="55" spans="1:21" x14ac:dyDescent="0.2">
      <c r="A55">
        <v>257</v>
      </c>
      <c r="B55">
        <v>1</v>
      </c>
      <c r="C55" t="s">
        <v>3</v>
      </c>
      <c r="D55" t="s">
        <v>3</v>
      </c>
      <c r="E55" t="s">
        <v>22</v>
      </c>
      <c r="F55" t="s">
        <v>22</v>
      </c>
      <c r="G55" t="s">
        <v>22</v>
      </c>
      <c r="H55" t="s">
        <v>3</v>
      </c>
      <c r="I55" t="s">
        <v>22</v>
      </c>
      <c r="J55" t="s">
        <v>22</v>
      </c>
      <c r="K55" t="s">
        <v>3</v>
      </c>
      <c r="L55" t="s">
        <v>3</v>
      </c>
      <c r="M55" t="s">
        <v>3</v>
      </c>
      <c r="N55" t="s">
        <v>3</v>
      </c>
      <c r="O55" t="s">
        <v>22</v>
      </c>
      <c r="P55" t="s">
        <v>3</v>
      </c>
      <c r="Q55" t="s">
        <v>3</v>
      </c>
      <c r="R55" t="s">
        <v>3</v>
      </c>
      <c r="S55" t="s">
        <v>363</v>
      </c>
      <c r="T55" t="s">
        <v>366</v>
      </c>
      <c r="U55" t="s">
        <v>364</v>
      </c>
    </row>
    <row r="56" spans="1:21" x14ac:dyDescent="0.2">
      <c r="A56">
        <v>258</v>
      </c>
      <c r="B56">
        <v>1</v>
      </c>
      <c r="C56" t="s">
        <v>3</v>
      </c>
      <c r="D56" t="s">
        <v>3</v>
      </c>
      <c r="E56" t="s">
        <v>22</v>
      </c>
      <c r="F56" t="s">
        <v>22</v>
      </c>
      <c r="G56" t="s">
        <v>22</v>
      </c>
      <c r="H56" t="s">
        <v>3</v>
      </c>
      <c r="I56" t="s">
        <v>22</v>
      </c>
      <c r="J56" t="s">
        <v>22</v>
      </c>
      <c r="K56" t="s">
        <v>3</v>
      </c>
      <c r="L56" t="s">
        <v>3</v>
      </c>
      <c r="M56" t="s">
        <v>3</v>
      </c>
      <c r="N56" t="s">
        <v>3</v>
      </c>
      <c r="O56" t="s">
        <v>22</v>
      </c>
      <c r="P56" t="s">
        <v>3</v>
      </c>
      <c r="Q56" t="s">
        <v>3</v>
      </c>
      <c r="R56" t="s">
        <v>3</v>
      </c>
      <c r="S56" t="s">
        <v>363</v>
      </c>
      <c r="T56" t="s">
        <v>366</v>
      </c>
      <c r="U56" t="s">
        <v>364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12"/>
  <sheetViews>
    <sheetView workbookViewId="0"/>
  </sheetViews>
  <sheetFormatPr defaultColWidth="9.140625" defaultRowHeight="12.75" x14ac:dyDescent="0.2"/>
  <cols>
    <col min="1" max="256" width="9.140625" customWidth="1"/>
  </cols>
  <sheetData>
    <row r="1" spans="1:10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38832</v>
      </c>
      <c r="M1">
        <v>11</v>
      </c>
      <c r="N1">
        <v>11</v>
      </c>
      <c r="O1">
        <v>12</v>
      </c>
      <c r="P1">
        <v>0</v>
      </c>
      <c r="Q1">
        <v>1</v>
      </c>
    </row>
    <row r="12" spans="1:103" x14ac:dyDescent="0.2">
      <c r="F12" t="str">
        <f>Source!F12</f>
        <v>Новый объект</v>
      </c>
      <c r="G12" t="str">
        <f>Source!G12</f>
        <v>ТП РП №50 (6кВ) корп. 161.ЭП ПНР</v>
      </c>
      <c r="AB12" t="s">
        <v>3</v>
      </c>
      <c r="AC12" t="s">
        <v>3</v>
      </c>
      <c r="AD12" t="s">
        <v>3</v>
      </c>
      <c r="AE12" t="s">
        <v>3</v>
      </c>
      <c r="AH12" t="s">
        <v>3</v>
      </c>
      <c r="AI12" t="s">
        <v>3</v>
      </c>
      <c r="CY12">
        <f>Source!CY12</f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Смета 12 гр. по ФЕР</vt:lpstr>
      <vt:lpstr>Source</vt:lpstr>
      <vt:lpstr>SourceObSm</vt:lpstr>
      <vt:lpstr>SmtRes</vt:lpstr>
      <vt:lpstr>EtalonRes</vt:lpstr>
      <vt:lpstr>SrcPoprs</vt:lpstr>
      <vt:lpstr>SrcKA</vt:lpstr>
      <vt:lpstr>'Смета 12 гр. по ФЕР'!Заголовки_для_печати</vt:lpstr>
      <vt:lpstr>'Смета 12 гр. по ФЕР'!Область_печати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Фоломкина</dc:creator>
  <cp:lastModifiedBy>tatyana</cp:lastModifiedBy>
  <cp:lastPrinted>2025-04-15T06:54:01Z</cp:lastPrinted>
  <dcterms:created xsi:type="dcterms:W3CDTF">2025-04-01T08:01:53Z</dcterms:created>
  <dcterms:modified xsi:type="dcterms:W3CDTF">2025-04-17T08:05:49Z</dcterms:modified>
</cp:coreProperties>
</file>