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9"/>
  </bookViews>
  <sheets>
    <sheet name="Справочная информация" sheetId="1" r:id="rId1"/>
    <sheet name="1.1" sheetId="2" r:id="rId2"/>
    <sheet name="1.2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7.1" sheetId="9" r:id="rId9"/>
    <sheet name="7.2" sheetId="10" r:id="rId10"/>
    <sheet name="Лист2" sheetId="11" r:id="rId11"/>
    <sheet name="ЦОК" sheetId="12" state="hidden" r:id="rId12"/>
    <sheet name="Тр ЭлЭн" sheetId="13" state="hidden" r:id="rId13"/>
    <sheet name="таб.1.1 (СОТиН)" sheetId="14" state="hidden" r:id="rId14"/>
    <sheet name="Юристы" sheetId="15" state="hidden" r:id="rId15"/>
    <sheet name="ТП" sheetId="16" state="hidden" r:id="rId16"/>
    <sheet name="Дисп.Сл" sheetId="17" state="hidden" r:id="rId17"/>
    <sheet name="Лист1" sheetId="18" state="hidden" r:id="rId18"/>
  </sheets>
  <definedNames>
    <definedName name="_xlnm.Print_Titles" localSheetId="4">'2.1'!$18:$18</definedName>
    <definedName name="_xlnm.Print_Titles" localSheetId="6">'2.3'!$8:$8</definedName>
    <definedName name="_xlnm.Print_Titles" localSheetId="7">'2.4'!$8:$8</definedName>
    <definedName name="_xlnm.Print_Area" localSheetId="1">'1.1'!$A$1:$D$30</definedName>
    <definedName name="_xlnm.Print_Area" localSheetId="2">'1.2'!$A$1:$B$11</definedName>
    <definedName name="_xlnm.Print_Area" localSheetId="4">'2.1'!$A$1:$G$43</definedName>
    <definedName name="_xlnm.Print_Area" localSheetId="5">'2.2'!#REF!</definedName>
    <definedName name="_xlnm.Print_Area" localSheetId="6">'2.3'!$A$1:$G$36</definedName>
    <definedName name="_xlnm.Print_Area" localSheetId="7">'2.4'!$A$1:$F$59</definedName>
    <definedName name="_xlnm.Print_Area" localSheetId="8">'7.1'!$A$1:$G$25</definedName>
    <definedName name="_xlnm.Print_Area" localSheetId="0">'Справочная информация'!$A$1:$B$7</definedName>
    <definedName name="_xlnm.Print_Area" localSheetId="11">'ЦОК'!$A$5:$E$46</definedName>
  </definedNames>
  <calcPr fullCalcOnLoad="1"/>
</workbook>
</file>

<file path=xl/comments4.xml><?xml version="1.0" encoding="utf-8"?>
<comments xmlns="http://schemas.openxmlformats.org/spreadsheetml/2006/main">
  <authors>
    <author>hp</author>
    <author>Недашковский Валерий</author>
  </authors>
  <commentList>
    <comment ref="G8" authorId="0">
      <text>
        <r>
          <rPr>
            <b/>
            <sz val="9"/>
            <rFont val="Tahoma"/>
            <family val="2"/>
          </rPr>
          <t>Начиная со 2 периода обязательное улучшение =П*(1-0,015)</t>
        </r>
      </text>
    </comment>
    <comment ref="G10" authorId="1">
      <text>
        <r>
          <rPr>
            <b/>
            <sz val="9"/>
            <rFont val="Tahoma"/>
            <family val="2"/>
          </rPr>
          <t>Недашковский Валерий:</t>
        </r>
        <r>
          <rPr>
            <sz val="9"/>
            <rFont val="Tahoma"/>
            <family val="2"/>
          </rPr>
          <t xml:space="preserve">
согласно письма ФСТ АШ4377/09 от 13.05.2011</t>
        </r>
      </text>
    </comment>
  </commentList>
</comments>
</file>

<file path=xl/sharedStrings.xml><?xml version="1.0" encoding="utf-8"?>
<sst xmlns="http://schemas.openxmlformats.org/spreadsheetml/2006/main" count="764" uniqueCount="333">
  <si>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</si>
  <si>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</si>
  <si>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</si>
  <si>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</si>
  <si>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</si>
  <si>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</si>
  <si>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</si>
  <si>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Предлагаемое плановое значение показателя уровня качества оказываемых услуг территориальной сетевой организацией</t>
  </si>
  <si>
    <t>Для территориаль-ной сетевой организации: альфа=0,65</t>
  </si>
  <si>
    <t>2. коэффициент значимости показателя уровня качества оказываемых услуг, бета</t>
  </si>
  <si>
    <t>1. коэффициент значимости показателя уровня надежности оказываемых услуг, альфа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</si>
  <si>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</si>
  <si>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</si>
  <si>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</si>
  <si>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</si>
  <si>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</si>
  <si>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</si>
  <si>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</si>
  <si>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</si>
  <si>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</si>
  <si>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</si>
  <si>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</si>
  <si>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</si>
  <si>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</si>
  <si>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</si>
  <si>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(наименование территориальной сетевой организации)</t>
  </si>
  <si>
    <t>Значение показателя на: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</si>
  <si>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</si>
  <si>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</si>
  <si>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</si>
  <si>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</si>
  <si>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</si>
  <si>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</si>
  <si>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</si>
  <si>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</si>
  <si>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</si>
  <si>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</si>
  <si>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</si>
  <si>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</si>
  <si>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</si>
  <si>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</si>
  <si>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</si>
  <si>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</si>
  <si>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</si>
  <si>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</si>
  <si>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</si>
  <si>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</si>
  <si>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</si>
  <si>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</si>
  <si>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</si>
  <si>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</si>
  <si>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</si>
  <si>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</si>
  <si>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</si>
  <si>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</si>
  <si>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</si>
  <si>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</si>
  <si>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</si>
  <si>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</si>
  <si>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</si>
  <si>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</si>
  <si>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</si>
  <si>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</si>
  <si>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</si>
  <si>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</si>
  <si>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</si>
  <si>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</si>
  <si>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</si>
  <si>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</si>
  <si>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</si>
  <si>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Наименование параметра (критерия), характеризующего индикатор</t>
  </si>
  <si>
    <t>в том числе:</t>
  </si>
  <si>
    <t>(наименование электросетевой организации)</t>
  </si>
  <si>
    <t>Наименование
показателя</t>
  </si>
  <si>
    <t>Описание (обоснование)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</si>
  <si>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</si>
  <si>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</si>
  <si>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</si>
  <si>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Приложение № 1</t>
  </si>
  <si>
    <t>ИСПОЛЬЗУЕМЫЕ ДЛЯ РАСЧЕТА ЗНАЧЕНИЯ ПОКАЗАТЕЛЯ УРОВНЯ НАДЕЖНОСТИ ОКАЗЫВАЕМЫХ УСЛУГ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</si>
  <si>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</si>
  <si>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</si>
  <si>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</si>
  <si>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</si>
  <si>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</si>
  <si>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</si>
  <si>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</si>
  <si>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</si>
  <si>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</si>
  <si>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</si>
  <si>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</si>
  <si>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</si>
  <si>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</si>
  <si>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</si>
  <si>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</si>
  <si>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</si>
  <si>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</si>
  <si>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</si>
  <si>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</si>
  <si>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</si>
  <si>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</si>
  <si>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</si>
  <si>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</si>
  <si>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</si>
  <si>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</si>
  <si>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</si>
  <si>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</si>
  <si>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</si>
  <si>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</si>
  <si>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</si>
  <si>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</si>
  <si>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7.1.</t>
  </si>
  <si>
    <t>8.</t>
  </si>
  <si>
    <t>Итого по индикатору 
исполнительности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</si>
  <si>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</si>
  <si>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</si>
  <si>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</si>
  <si>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</si>
  <si>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</si>
  <si>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</si>
  <si>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</si>
  <si>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</si>
  <si>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</si>
  <si>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</si>
  <si>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</si>
  <si>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</si>
  <si>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</si>
  <si>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</si>
  <si>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</si>
  <si>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</si>
  <si>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</si>
  <si>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</si>
  <si>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</si>
  <si>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</si>
  <si>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</si>
  <si>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</si>
  <si>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</si>
  <si>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Отсутствие (наличие) нарушений требований антимонопольного законодательства Российской Федерации, по критерию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</si>
  <si>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</si>
  <si>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</si>
  <si>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</si>
  <si>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</si>
  <si>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</si>
  <si>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</si>
  <si>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</si>
  <si>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</si>
  <si>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</si>
  <si>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</si>
  <si>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</si>
  <si>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</si>
  <si>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</si>
  <si>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</si>
  <si>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</si>
  <si>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</si>
  <si>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</si>
  <si>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</si>
  <si>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</si>
  <si>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</si>
  <si>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</si>
  <si>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</si>
  <si>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</si>
  <si>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</si>
  <si>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</si>
  <si>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</si>
  <si>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</si>
  <si>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</si>
  <si>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</si>
  <si>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</si>
  <si>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</si>
  <si>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</si>
  <si>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</si>
  <si>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</si>
  <si>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</si>
  <si>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</si>
  <si>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</si>
  <si>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</si>
  <si>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</si>
  <si>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</si>
  <si>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</si>
  <si>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</si>
  <si>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</si>
  <si>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</si>
  <si>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</si>
  <si>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</si>
  <si>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</si>
  <si>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</si>
  <si>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</si>
  <si>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</si>
  <si>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</si>
  <si>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</si>
  <si>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</si>
  <si>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</si>
  <si>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</si>
  <si>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</si>
  <si>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</si>
  <si>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</si>
  <si>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</si>
  <si>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</si>
  <si>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</si>
  <si>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</si>
  <si>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</si>
  <si>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</si>
  <si>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</si>
  <si>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</si>
  <si>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</si>
  <si>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</si>
  <si>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</si>
  <si>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</si>
  <si>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</si>
  <si>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</si>
  <si>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</si>
  <si>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</si>
  <si>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</si>
  <si>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</si>
  <si>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</si>
  <si>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</si>
  <si>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</si>
  <si>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</si>
  <si>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</si>
  <si>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</si>
  <si>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</si>
  <si>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</si>
  <si>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</si>
  <si>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</si>
  <si>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</si>
  <si>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</si>
  <si>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</si>
  <si>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</si>
  <si>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</si>
  <si>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</si>
  <si>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</si>
  <si>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</si>
  <si>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</si>
  <si>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</si>
  <si>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</si>
  <si>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</si>
  <si>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</si>
  <si>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</si>
  <si>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</si>
  <si>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</si>
  <si>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t> -</t>
  </si>
  <si>
    <r>
      <t>3.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</si>
  <si>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</t>
    </r>
  </si>
  <si>
    <t>5. обобщенный показатель уровня надежности и качества оказываемых услуг, Коб</t>
  </si>
  <si>
    <r>
      <t>1.</t>
    </r>
  </si>
  <si>
    <t>2. 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</si>
  <si>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</si>
  <si>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3.</t>
    </r>
  </si>
  <si>
    <r>
      <t>Показатель уровня качества оказываемых 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</si>
  <si>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</si>
  <si>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</si>
  <si>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</si>
  <si>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t>5. </t>
  </si>
  <si>
    <r>
      <t>Плановое значение показателя 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</si>
  <si>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6.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</si>
  <si>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</si>
  <si>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7.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</si>
  <si>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</si>
  <si>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8.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</si>
  <si>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</si>
  <si>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9.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</si>
  <si>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</si>
  <si>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* Информация предоставляется справочно.</t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</si>
  <si>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</si>
  <si>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</si>
  <si>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</si>
  <si>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</si>
  <si>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</si>
  <si>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</si>
  <si>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</si>
  <si>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</si>
  <si>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</si>
  <si>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</si>
  <si>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</si>
  <si>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</t>
  </si>
  <si>
    <t>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</si>
  <si>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Мероприятия,
направленные
на улучшение показателя *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</si>
  <si>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</si>
  <si>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</si>
  <si>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</si>
  <si>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</si>
  <si>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ФОРМА,</t>
  </si>
  <si>
    <t>ИСПОЛЬЗУЕМАЯ ДЛЯ РАСЧЕТА ОБОБЩЕННОГО ПОКАЗАТЕЛЯ
 УРОВНЯ НАДЕЖНОСТИ И КАЧЕСТВА ОКАЗЫВАЕМЫХ УСЛУГ</t>
  </si>
  <si>
    <t>постановление Правительства РФ от 31.12.2009 №1220 "Об определении применяемых при установлении долгосрочных тарифов показателей надежности и качества поставляемых товаров и оказываемых услуг";</t>
  </si>
  <si>
    <t>приказ ФСТ от 26.10.2010 №254-э/1 "Об утверждении методических указаний по расчету и применению понижающих (повышающих) коэффициентов…".</t>
  </si>
  <si>
    <t>Основные нормативные правовые акты по порядку расчета показателей надежности и качества оказываемых услуг:</t>
  </si>
  <si>
    <t>Справочная информация</t>
  </si>
  <si>
    <t>Приведенные формы утверждены приказом Министерства энергетики РФ от 29.06.2010 №296 "Об утверждении методических указаний по расчету уровня надежности и качества…". Порядок заполнения указанных форм описан в данном приказе.</t>
  </si>
  <si>
    <t xml:space="preserve">Базовым годом для расчета являются фактические показатели за 2010 год, на основе которых организацией осуществляется расчет плановых показателей на 2011, 2012, 2013 и 2014 годы. </t>
  </si>
  <si>
    <t xml:space="preserve">2012 год план </t>
  </si>
  <si>
    <t xml:space="preserve">2013 год план </t>
  </si>
  <si>
    <t xml:space="preserve">2014 год план </t>
  </si>
  <si>
    <t>2012 год план</t>
  </si>
  <si>
    <t>2013 год план</t>
  </si>
  <si>
    <t>2014 год план</t>
  </si>
  <si>
    <t>В.П.Недашковский</t>
  </si>
  <si>
    <t>Максимальное за расчетный период 2012 г. число точек присоединения</t>
  </si>
  <si>
    <t xml:space="preserve">2012 год факт </t>
  </si>
  <si>
    <t>2012 год факт</t>
  </si>
  <si>
    <t>приказ Министерства энергетики РФ от 14.10.2013 №718 "Об утверждении методических указаний по расчету уровня надежности и качества…";</t>
  </si>
  <si>
    <t>ежемесячно</t>
  </si>
  <si>
    <t>`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</si>
  <si>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</si>
  <si>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</si>
  <si>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</si>
  <si>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</si>
  <si>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</si>
  <si>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</si>
  <si>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Форма 1.4 -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</si>
  <si>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Форма 7.1 – Показатели уровня надежности и уровня качества оказываемых услуг электросетевой организации</t>
  </si>
  <si>
    <t>Приложение № 7</t>
  </si>
  <si>
    <t>1</t>
  </si>
  <si>
    <t>6.1</t>
  </si>
  <si>
    <t>6.2</t>
  </si>
  <si>
    <t>пп.7.1 Методических указаний</t>
  </si>
  <si>
    <t>К</t>
  </si>
  <si>
    <t>п.7.1</t>
  </si>
  <si>
    <t>7</t>
  </si>
  <si>
    <t>Форма 7.2 - Расчет обобщенного показателя уровня надежности и качества оказываемых услуг</t>
  </si>
  <si>
    <t>ООО "Энерго Пром Сети"</t>
  </si>
  <si>
    <t>Главный энергетик</t>
  </si>
  <si>
    <t xml:space="preserve">Главный энергетик                                                                 </t>
  </si>
  <si>
    <t>Главный энергетик                           ООО "Энерго Пром Сети"</t>
  </si>
  <si>
    <t>технологические присоединения не производились</t>
  </si>
  <si>
    <t>журнал учета технологических нарушений</t>
  </si>
  <si>
    <t>Форма 1.1 - Журнал учета текущей информации о прекращении передачи 
электрической энергии для потребителей услуг электросетевой организации за 2014  год</t>
  </si>
  <si>
    <t>Форма 1.2 - Расчет показателя средней продолжительности прекращений передачи электрической энергии за 2014г.</t>
  </si>
  <si>
    <t>ОКАЗЫВАЕМЫХ УСЛУГ ТЕРРИТОРИАЛЬНЫХ СЕТЕВЫХ ОРГАНИЗАЦИЙ ЗА 2014г.</t>
  </si>
  <si>
    <t>2014г.</t>
  </si>
  <si>
    <t>Форма 2.1 - Расчет значения индикатора информативности</t>
  </si>
  <si>
    <t>Форма 2.2 - Расчет значения индикатора исполнительности за 2014г.</t>
  </si>
  <si>
    <t>Форма 2.3 - Расчет значения индикатора результативности обратной связи за 2014г.</t>
  </si>
  <si>
    <t>Форма 2.4 - Предложения территориальных сетевых организаций по плановым значениям</t>
  </si>
</sst>
</file>

<file path=xl/styles.xml><?xml version="1.0" encoding="utf-8"?>
<styleSheet xmlns="http://schemas.openxmlformats.org/spreadsheetml/2006/main">
  <numFmts count="5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000000000"/>
    <numFmt numFmtId="181" formatCode="#,##0.0000000000000"/>
    <numFmt numFmtId="182" formatCode="#,##0.000000000000"/>
    <numFmt numFmtId="183" formatCode="#,##0.00000000000"/>
    <numFmt numFmtId="184" formatCode="#,##0.0000000000"/>
    <numFmt numFmtId="185" formatCode="#,##0.000000000"/>
    <numFmt numFmtId="186" formatCode="#,##0.00000000"/>
    <numFmt numFmtId="187" formatCode="#,##0.0000000"/>
    <numFmt numFmtId="188" formatCode="#,##0.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400]h:mm:ss\ AM/PM"/>
    <numFmt numFmtId="197" formatCode="[h]:mm:ss;@"/>
    <numFmt numFmtId="198" formatCode="0.0%"/>
    <numFmt numFmtId="199" formatCode="0.000%"/>
    <numFmt numFmtId="200" formatCode="0.000000000"/>
    <numFmt numFmtId="201" formatCode="#,##0.000"/>
    <numFmt numFmtId="202" formatCode="#,##0.0000"/>
    <numFmt numFmtId="203" formatCode="#,##0.0"/>
    <numFmt numFmtId="204" formatCode="#,##0.00000"/>
    <numFmt numFmtId="205" formatCode="[$-FC19]d\ mmmm\ yyyy\ &quot;г.&quot;"/>
    <numFmt numFmtId="206" formatCode="h:mm;@"/>
  </numFmts>
  <fonts count="6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Continuous"/>
    </xf>
    <xf numFmtId="0" fontId="1" fillId="0" borderId="12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1" fillId="0" borderId="11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Continuous" vertical="center" wrapText="1"/>
    </xf>
    <xf numFmtId="0" fontId="2" fillId="0" borderId="0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1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11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Continuous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center"/>
    </xf>
    <xf numFmtId="196" fontId="15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198" fontId="6" fillId="0" borderId="10" xfId="57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6" fillId="0" borderId="10" xfId="57" applyNumberFormat="1" applyFont="1" applyFill="1" applyBorder="1" applyAlignment="1">
      <alignment horizontal="center" vertical="top" wrapText="1"/>
    </xf>
    <xf numFmtId="9" fontId="6" fillId="0" borderId="10" xfId="57" applyFont="1" applyFill="1" applyBorder="1" applyAlignment="1">
      <alignment horizontal="center" vertical="top" wrapText="1"/>
    </xf>
    <xf numFmtId="9" fontId="6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196" fontId="1" fillId="0" borderId="1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wrapText="1"/>
    </xf>
    <xf numFmtId="4" fontId="15" fillId="0" borderId="2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0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193" fontId="21" fillId="0" borderId="27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2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left"/>
    </xf>
    <xf numFmtId="16" fontId="1" fillId="0" borderId="29" xfId="0" applyNumberFormat="1" applyFont="1" applyBorder="1" applyAlignment="1">
      <alignment horizontal="center" vertical="top"/>
    </xf>
    <xf numFmtId="16" fontId="1" fillId="0" borderId="29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16" fontId="1" fillId="0" borderId="30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left" wrapTex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198" fontId="6" fillId="0" borderId="38" xfId="57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/>
    </xf>
    <xf numFmtId="9" fontId="6" fillId="0" borderId="38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horizontal="left"/>
    </xf>
    <xf numFmtId="0" fontId="8" fillId="0" borderId="40" xfId="0" applyFont="1" applyBorder="1" applyAlignment="1">
      <alignment horizontal="centerContinuous" wrapText="1"/>
    </xf>
    <xf numFmtId="0" fontId="2" fillId="0" borderId="41" xfId="0" applyFont="1" applyBorder="1" applyAlignment="1">
      <alignment horizontal="centerContinuous" wrapText="1"/>
    </xf>
    <xf numFmtId="0" fontId="8" fillId="0" borderId="24" xfId="0" applyFont="1" applyBorder="1" applyAlignment="1">
      <alignment horizontal="centerContinuous" wrapText="1"/>
    </xf>
    <xf numFmtId="0" fontId="2" fillId="0" borderId="42" xfId="0" applyFont="1" applyBorder="1" applyAlignment="1">
      <alignment horizontal="centerContinuous" wrapText="1"/>
    </xf>
    <xf numFmtId="0" fontId="2" fillId="0" borderId="43" xfId="0" applyFont="1" applyBorder="1" applyAlignment="1">
      <alignment horizontal="centerContinuous" wrapText="1"/>
    </xf>
    <xf numFmtId="0" fontId="9" fillId="0" borderId="32" xfId="0" applyFont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/>
    </xf>
    <xf numFmtId="194" fontId="9" fillId="0" borderId="20" xfId="0" applyNumberFormat="1" applyFont="1" applyFill="1" applyBorder="1" applyAlignment="1">
      <alignment horizontal="center"/>
    </xf>
    <xf numFmtId="194" fontId="9" fillId="0" borderId="35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centerContinuous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9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Continuous" vertical="center" wrapText="1"/>
    </xf>
    <xf numFmtId="0" fontId="6" fillId="0" borderId="33" xfId="0" applyFont="1" applyBorder="1" applyAlignment="1">
      <alignment horizontal="centerContinuous" vertical="center" wrapText="1"/>
    </xf>
    <xf numFmtId="0" fontId="6" fillId="0" borderId="34" xfId="0" applyFont="1" applyBorder="1" applyAlignment="1">
      <alignment horizontal="centerContinuous" vertical="center" wrapText="1"/>
    </xf>
    <xf numFmtId="0" fontId="9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left" wrapText="1"/>
    </xf>
    <xf numFmtId="0" fontId="9" fillId="0" borderId="46" xfId="0" applyFont="1" applyFill="1" applyBorder="1" applyAlignment="1">
      <alignment horizontal="center"/>
    </xf>
    <xf numFmtId="194" fontId="9" fillId="0" borderId="46" xfId="0" applyNumberFormat="1" applyFont="1" applyFill="1" applyBorder="1" applyAlignment="1">
      <alignment horizontal="center"/>
    </xf>
    <xf numFmtId="194" fontId="9" fillId="0" borderId="47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left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91" fontId="3" fillId="0" borderId="3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191" fontId="3" fillId="0" borderId="35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34" borderId="0" xfId="0" applyNumberFormat="1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left"/>
    </xf>
    <xf numFmtId="0" fontId="2" fillId="34" borderId="13" xfId="0" applyFont="1" applyFill="1" applyBorder="1" applyAlignment="1">
      <alignment horizontal="centerContinuous" vertical="top"/>
    </xf>
    <xf numFmtId="0" fontId="1" fillId="34" borderId="39" xfId="0" applyFont="1" applyFill="1" applyBorder="1" applyAlignment="1">
      <alignment horizontal="center" vertical="top"/>
    </xf>
    <xf numFmtId="0" fontId="1" fillId="34" borderId="35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194" fontId="1" fillId="34" borderId="27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/>
    </xf>
    <xf numFmtId="202" fontId="3" fillId="0" borderId="38" xfId="0" applyNumberFormat="1" applyFont="1" applyBorder="1" applyAlignment="1">
      <alignment horizontal="center" vertical="center" wrapText="1"/>
    </xf>
    <xf numFmtId="204" fontId="3" fillId="0" borderId="38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63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34" borderId="35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4" borderId="38" xfId="0" applyFont="1" applyFill="1" applyBorder="1" applyAlignment="1" applyProtection="1">
      <alignment horizontal="center"/>
      <protection/>
    </xf>
    <xf numFmtId="9" fontId="1" fillId="0" borderId="10" xfId="0" applyNumberFormat="1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 quotePrefix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2" fontId="1" fillId="34" borderId="27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98" fontId="1" fillId="36" borderId="10" xfId="57" applyNumberFormat="1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9" fontId="1" fillId="36" borderId="10" xfId="0" applyNumberFormat="1" applyFont="1" applyFill="1" applyBorder="1" applyAlignment="1" applyProtection="1">
      <alignment horizontal="center"/>
      <protection locked="0"/>
    </xf>
    <xf numFmtId="9" fontId="1" fillId="36" borderId="10" xfId="57" applyNumberFormat="1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1" fontId="1" fillId="36" borderId="10" xfId="0" applyNumberFormat="1" applyFont="1" applyFill="1" applyBorder="1" applyAlignment="1" applyProtection="1">
      <alignment horizontal="center"/>
      <protection locked="0"/>
    </xf>
    <xf numFmtId="10" fontId="1" fillId="0" borderId="10" xfId="57" applyNumberFormat="1" applyFont="1" applyFill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9" fontId="1" fillId="0" borderId="10" xfId="57" applyFont="1" applyFill="1" applyBorder="1" applyAlignment="1" applyProtection="1">
      <alignment horizontal="center"/>
      <protection locked="0"/>
    </xf>
    <xf numFmtId="9" fontId="1" fillId="36" borderId="10" xfId="57" applyFont="1" applyFill="1" applyBorder="1" applyAlignment="1" applyProtection="1">
      <alignment horizontal="center"/>
      <protection locked="0"/>
    </xf>
    <xf numFmtId="0" fontId="1" fillId="0" borderId="10" xfId="0" applyNumberFormat="1" applyFont="1" applyBorder="1" applyAlignment="1">
      <alignment horizont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top"/>
      <protection locked="0"/>
    </xf>
    <xf numFmtId="193" fontId="1" fillId="0" borderId="10" xfId="0" applyNumberFormat="1" applyFont="1" applyFill="1" applyBorder="1" applyAlignment="1" applyProtection="1">
      <alignment horizontal="center" vertical="top"/>
      <protection locked="0"/>
    </xf>
    <xf numFmtId="9" fontId="6" fillId="0" borderId="10" xfId="0" applyNumberFormat="1" applyFont="1" applyFill="1" applyBorder="1" applyAlignment="1">
      <alignment horizontal="center" vertical="top" wrapText="1"/>
    </xf>
    <xf numFmtId="9" fontId="6" fillId="0" borderId="31" xfId="0" applyNumberFormat="1" applyFont="1" applyFill="1" applyBorder="1" applyAlignment="1">
      <alignment horizontal="center" vertical="top" wrapText="1"/>
    </xf>
    <xf numFmtId="9" fontId="6" fillId="0" borderId="31" xfId="0" applyNumberFormat="1" applyFont="1" applyFill="1" applyBorder="1" applyAlignment="1">
      <alignment horizontal="center" vertical="top"/>
    </xf>
    <xf numFmtId="9" fontId="6" fillId="0" borderId="27" xfId="0" applyNumberFormat="1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10" fontId="6" fillId="0" borderId="10" xfId="0" applyNumberFormat="1" applyFont="1" applyFill="1" applyBorder="1" applyAlignment="1">
      <alignment horizontal="center" vertical="top" wrapText="1"/>
    </xf>
    <xf numFmtId="10" fontId="6" fillId="0" borderId="10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10" xfId="57" applyNumberFormat="1" applyFont="1" applyFill="1" applyBorder="1" applyAlignment="1">
      <alignment horizontal="center" vertical="top"/>
    </xf>
    <xf numFmtId="10" fontId="6" fillId="0" borderId="38" xfId="57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38" xfId="0" applyNumberFormat="1" applyFont="1" applyFill="1" applyBorder="1" applyAlignment="1">
      <alignment horizontal="center" vertical="top"/>
    </xf>
    <xf numFmtId="2" fontId="0" fillId="0" borderId="38" xfId="0" applyNumberFormat="1" applyBorder="1" applyAlignment="1">
      <alignment horizontal="center"/>
    </xf>
    <xf numFmtId="10" fontId="1" fillId="36" borderId="10" xfId="57" applyNumberFormat="1" applyFont="1" applyFill="1" applyBorder="1" applyAlignment="1" applyProtection="1">
      <alignment horizontal="center"/>
      <protection locked="0"/>
    </xf>
    <xf numFmtId="10" fontId="1" fillId="36" borderId="10" xfId="0" applyNumberFormat="1" applyFont="1" applyFill="1" applyBorder="1" applyAlignment="1" applyProtection="1">
      <alignment horizontal="center"/>
      <protection locked="0"/>
    </xf>
    <xf numFmtId="1" fontId="1" fillId="36" borderId="10" xfId="57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wrapText="1"/>
    </xf>
    <xf numFmtId="0" fontId="2" fillId="0" borderId="48" xfId="0" applyNumberFormat="1" applyFont="1" applyBorder="1" applyAlignment="1">
      <alignment horizontal="center" wrapText="1"/>
    </xf>
    <xf numFmtId="0" fontId="1" fillId="0" borderId="4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.375" style="224" customWidth="1"/>
    <col min="2" max="2" width="89.125" style="115" customWidth="1"/>
    <col min="3" max="16384" width="9.125" style="115" customWidth="1"/>
  </cols>
  <sheetData>
    <row r="1" ht="26.25" customHeight="1">
      <c r="B1" s="225" t="s">
        <v>286</v>
      </c>
    </row>
    <row r="2" spans="1:2" ht="39.75" customHeight="1">
      <c r="A2" s="228" t="s">
        <v>85</v>
      </c>
      <c r="B2" s="226" t="s">
        <v>285</v>
      </c>
    </row>
    <row r="3" spans="1:2" ht="49.5" customHeight="1">
      <c r="A3" s="228"/>
      <c r="B3" s="226" t="s">
        <v>283</v>
      </c>
    </row>
    <row r="4" spans="1:2" ht="33" customHeight="1">
      <c r="A4" s="228"/>
      <c r="B4" s="243" t="s">
        <v>299</v>
      </c>
    </row>
    <row r="5" spans="1:2" ht="33" customHeight="1">
      <c r="A5" s="228"/>
      <c r="B5" s="227" t="s">
        <v>284</v>
      </c>
    </row>
    <row r="6" spans="1:2" ht="48" customHeight="1">
      <c r="A6" s="228" t="s">
        <v>87</v>
      </c>
      <c r="B6" s="227" t="s">
        <v>287</v>
      </c>
    </row>
    <row r="7" spans="1:2" ht="48" customHeight="1">
      <c r="A7" s="228" t="s">
        <v>91</v>
      </c>
      <c r="B7" s="227" t="s">
        <v>288</v>
      </c>
    </row>
    <row r="8" ht="39.75" customHeight="1"/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12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2.875" style="209" customWidth="1"/>
    <col min="2" max="2" width="39.00390625" style="209" customWidth="1"/>
    <col min="3" max="3" width="16.75390625" style="209" customWidth="1"/>
    <col min="4" max="4" width="34.00390625" style="209" customWidth="1"/>
    <col min="5" max="16384" width="9.125" style="209" customWidth="1"/>
  </cols>
  <sheetData>
    <row r="2" spans="2:4" ht="31.5" customHeight="1">
      <c r="B2" s="341" t="s">
        <v>318</v>
      </c>
      <c r="C2" s="341"/>
      <c r="D2" s="341"/>
    </row>
    <row r="3" spans="2:4" ht="16.5" thickBot="1">
      <c r="B3" s="346" t="s">
        <v>328</v>
      </c>
      <c r="C3" s="346"/>
      <c r="D3" s="346"/>
    </row>
    <row r="4" spans="2:4" ht="48" thickBot="1">
      <c r="B4" s="221" t="s">
        <v>238</v>
      </c>
      <c r="C4" s="222" t="s">
        <v>239</v>
      </c>
      <c r="D4" s="223" t="s">
        <v>13</v>
      </c>
    </row>
    <row r="5" spans="2:4" ht="0.75" customHeight="1">
      <c r="B5" s="342" t="s">
        <v>10</v>
      </c>
      <c r="C5" s="344" t="s">
        <v>240</v>
      </c>
      <c r="D5" s="220"/>
    </row>
    <row r="6" spans="2:4" ht="31.5">
      <c r="B6" s="343"/>
      <c r="C6" s="345"/>
      <c r="D6" s="211" t="s">
        <v>8</v>
      </c>
    </row>
    <row r="7" spans="2:4" ht="47.25">
      <c r="B7" s="217" t="s">
        <v>9</v>
      </c>
      <c r="C7" s="118" t="s">
        <v>240</v>
      </c>
      <c r="D7" s="211">
        <v>0.35</v>
      </c>
    </row>
    <row r="8" spans="2:4" ht="50.25">
      <c r="B8" s="217" t="s">
        <v>241</v>
      </c>
      <c r="C8" s="118" t="s">
        <v>316</v>
      </c>
      <c r="D8" s="211">
        <f>'7.1'!E20</f>
        <v>1</v>
      </c>
    </row>
    <row r="9" spans="2:4" ht="50.25">
      <c r="B9" s="217" t="s">
        <v>242</v>
      </c>
      <c r="C9" s="118" t="s">
        <v>316</v>
      </c>
      <c r="D9" s="211">
        <f>'7.1'!E22</f>
        <v>0</v>
      </c>
    </row>
    <row r="10" spans="2:4" ht="48" thickBot="1">
      <c r="B10" s="218" t="s">
        <v>243</v>
      </c>
      <c r="C10" s="219" t="s">
        <v>317</v>
      </c>
      <c r="D10" s="212">
        <f>D8*0.65+D9*0.35</f>
        <v>0.65</v>
      </c>
    </row>
    <row r="12" spans="2:8" s="115" customFormat="1" ht="30" customHeight="1">
      <c r="B12" s="230" t="s">
        <v>322</v>
      </c>
      <c r="C12" s="137"/>
      <c r="D12" s="110" t="s">
        <v>295</v>
      </c>
      <c r="E12" s="119"/>
      <c r="F12" s="116"/>
      <c r="H12" s="117"/>
    </row>
  </sheetData>
  <sheetProtection password="DCB2" sheet="1"/>
  <mergeCells count="4">
    <mergeCell ref="B2:D2"/>
    <mergeCell ref="B5:B6"/>
    <mergeCell ref="C5:C6"/>
    <mergeCell ref="B3:D3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41" t="s">
        <v>78</v>
      </c>
    </row>
    <row r="2" ht="20.25" customHeight="1">
      <c r="E2" s="41" t="s">
        <v>147</v>
      </c>
    </row>
    <row r="3" ht="20.25" customHeight="1">
      <c r="E3" s="41" t="s">
        <v>198</v>
      </c>
    </row>
    <row r="4" ht="20.25" customHeight="1">
      <c r="E4" s="41"/>
    </row>
    <row r="5" spans="1:5" ht="15.75">
      <c r="A5" s="30" t="s">
        <v>148</v>
      </c>
      <c r="B5" s="30"/>
      <c r="C5" s="30"/>
      <c r="D5" s="30"/>
      <c r="E5" s="30"/>
    </row>
    <row r="6" spans="1:5" ht="14.25" customHeight="1">
      <c r="A6" s="30" t="s">
        <v>149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 customHeight="1">
      <c r="A9" s="302" t="s">
        <v>84</v>
      </c>
      <c r="B9" s="302" t="s">
        <v>21</v>
      </c>
      <c r="C9" s="39" t="s">
        <v>26</v>
      </c>
      <c r="D9" s="39"/>
      <c r="E9" s="302" t="s">
        <v>150</v>
      </c>
    </row>
    <row r="10" spans="1:5" s="10" customFormat="1" ht="30">
      <c r="A10" s="347"/>
      <c r="B10" s="347"/>
      <c r="C10" s="28" t="s">
        <v>151</v>
      </c>
      <c r="D10" s="28" t="s">
        <v>152</v>
      </c>
      <c r="E10" s="347"/>
    </row>
    <row r="11" spans="1:5" s="10" customFormat="1" ht="18.75">
      <c r="A11" s="39"/>
      <c r="B11" s="42" t="s">
        <v>233</v>
      </c>
      <c r="C11" s="43"/>
      <c r="D11" s="43"/>
      <c r="E11" s="43"/>
    </row>
    <row r="12" spans="1:5" s="10" customFormat="1" ht="12.75">
      <c r="A12" s="39"/>
      <c r="B12" s="44" t="s">
        <v>201</v>
      </c>
      <c r="C12" s="85">
        <v>23960</v>
      </c>
      <c r="D12" s="85">
        <v>10968</v>
      </c>
      <c r="E12" s="85"/>
    </row>
    <row r="13" spans="1:5" s="10" customFormat="1" ht="12.75">
      <c r="A13" s="39"/>
      <c r="B13" s="45" t="s">
        <v>153</v>
      </c>
      <c r="C13" s="85">
        <v>23002</v>
      </c>
      <c r="D13" s="85">
        <v>10551</v>
      </c>
      <c r="E13" s="85"/>
    </row>
    <row r="14" spans="1:5" s="11" customFormat="1" ht="18.75">
      <c r="A14" s="46" t="s">
        <v>145</v>
      </c>
      <c r="B14" s="45" t="s">
        <v>154</v>
      </c>
      <c r="C14" s="86"/>
      <c r="D14" s="86"/>
      <c r="E14" s="86"/>
    </row>
    <row r="15" spans="1:5" s="11" customFormat="1" ht="25.5">
      <c r="A15" s="348" t="s">
        <v>28</v>
      </c>
      <c r="B15" s="45" t="s">
        <v>202</v>
      </c>
      <c r="C15" s="87" t="s">
        <v>155</v>
      </c>
      <c r="D15" s="86" t="s">
        <v>155</v>
      </c>
      <c r="E15" s="86" t="s">
        <v>14</v>
      </c>
    </row>
    <row r="16" spans="1:5" s="11" customFormat="1" ht="25.5">
      <c r="A16" s="349"/>
      <c r="B16" s="49" t="s">
        <v>156</v>
      </c>
      <c r="C16" s="88">
        <v>3</v>
      </c>
      <c r="D16" s="89">
        <v>3</v>
      </c>
      <c r="E16" s="89"/>
    </row>
    <row r="17" spans="1:5" s="11" customFormat="1" ht="12.75">
      <c r="A17" s="349"/>
      <c r="B17" s="49" t="s">
        <v>157</v>
      </c>
      <c r="C17" s="88">
        <v>125</v>
      </c>
      <c r="D17" s="89">
        <v>128</v>
      </c>
      <c r="E17" s="89"/>
    </row>
    <row r="18" spans="1:5" s="11" customFormat="1" ht="38.25">
      <c r="A18" s="47" t="s">
        <v>107</v>
      </c>
      <c r="B18" s="45" t="s">
        <v>203</v>
      </c>
      <c r="C18" s="87" t="s">
        <v>155</v>
      </c>
      <c r="D18" s="86" t="s">
        <v>155</v>
      </c>
      <c r="E18" s="89" t="s">
        <v>14</v>
      </c>
    </row>
    <row r="19" spans="1:5" s="11" customFormat="1" ht="25.5">
      <c r="A19" s="48" t="s">
        <v>29</v>
      </c>
      <c r="B19" s="49" t="s">
        <v>104</v>
      </c>
      <c r="C19" s="88">
        <v>5</v>
      </c>
      <c r="D19" s="89">
        <v>6</v>
      </c>
      <c r="E19" s="89"/>
    </row>
    <row r="20" spans="1:5" s="11" customFormat="1" ht="25.5">
      <c r="A20" s="48" t="s">
        <v>30</v>
      </c>
      <c r="B20" s="49" t="s">
        <v>158</v>
      </c>
      <c r="C20" s="88">
        <v>1</v>
      </c>
      <c r="D20" s="88">
        <v>1</v>
      </c>
      <c r="E20" s="89"/>
    </row>
    <row r="21" spans="1:5" s="11" customFormat="1" ht="25.5">
      <c r="A21" s="48" t="s">
        <v>31</v>
      </c>
      <c r="B21" s="51" t="s">
        <v>106</v>
      </c>
      <c r="C21" s="88">
        <v>3</v>
      </c>
      <c r="D21" s="89">
        <v>3</v>
      </c>
      <c r="E21" s="89"/>
    </row>
    <row r="22" spans="1:5" s="11" customFormat="1" ht="25.5">
      <c r="A22" s="48" t="s">
        <v>32</v>
      </c>
      <c r="B22" s="49" t="s">
        <v>204</v>
      </c>
      <c r="C22" s="88">
        <v>7</v>
      </c>
      <c r="D22" s="88">
        <v>8</v>
      </c>
      <c r="E22" s="89"/>
    </row>
    <row r="23" spans="1:5" s="11" customFormat="1" ht="25.5">
      <c r="A23" s="52" t="s">
        <v>87</v>
      </c>
      <c r="B23" s="53" t="s">
        <v>205</v>
      </c>
      <c r="C23" s="87" t="s">
        <v>155</v>
      </c>
      <c r="D23" s="86" t="s">
        <v>155</v>
      </c>
      <c r="E23" s="89" t="s">
        <v>14</v>
      </c>
    </row>
    <row r="24" spans="1:5" s="11" customFormat="1" ht="25.5">
      <c r="A24" s="54" t="s">
        <v>33</v>
      </c>
      <c r="B24" s="55" t="s">
        <v>131</v>
      </c>
      <c r="C24" s="88">
        <v>1</v>
      </c>
      <c r="D24" s="89">
        <v>1</v>
      </c>
      <c r="E24" s="89"/>
    </row>
    <row r="25" spans="1:5" s="11" customFormat="1" ht="38.25">
      <c r="A25" s="54" t="s">
        <v>34</v>
      </c>
      <c r="B25" s="55" t="s">
        <v>132</v>
      </c>
      <c r="C25" s="88">
        <v>0</v>
      </c>
      <c r="D25" s="89">
        <v>0</v>
      </c>
      <c r="E25" s="89"/>
    </row>
    <row r="26" spans="1:5" s="11" customFormat="1" ht="38.25">
      <c r="A26" s="56" t="s">
        <v>35</v>
      </c>
      <c r="B26" s="57" t="s">
        <v>133</v>
      </c>
      <c r="C26" s="88">
        <v>0</v>
      </c>
      <c r="D26" s="89">
        <v>0</v>
      </c>
      <c r="E26" s="89"/>
    </row>
    <row r="27" spans="1:5" s="11" customFormat="1" ht="38.25">
      <c r="A27" s="58" t="s">
        <v>36</v>
      </c>
      <c r="B27" s="59" t="s">
        <v>206</v>
      </c>
      <c r="C27" s="89">
        <v>1</v>
      </c>
      <c r="D27" s="89">
        <v>1</v>
      </c>
      <c r="E27" s="89"/>
    </row>
    <row r="28" spans="1:5" s="11" customFormat="1" ht="51">
      <c r="A28" s="40" t="s">
        <v>37</v>
      </c>
      <c r="B28" s="44" t="s">
        <v>99</v>
      </c>
      <c r="C28" s="89">
        <v>1</v>
      </c>
      <c r="D28" s="89">
        <v>1</v>
      </c>
      <c r="E28" s="89"/>
    </row>
    <row r="29" spans="1:5" s="11" customFormat="1" ht="38.25">
      <c r="A29" s="60" t="s">
        <v>38</v>
      </c>
      <c r="B29" s="45" t="s">
        <v>207</v>
      </c>
      <c r="C29" s="89">
        <v>0</v>
      </c>
      <c r="D29" s="89">
        <v>0</v>
      </c>
      <c r="E29" s="89"/>
    </row>
    <row r="30" spans="1:5" s="11" customFormat="1" ht="25.5">
      <c r="A30" s="60" t="s">
        <v>95</v>
      </c>
      <c r="B30" s="45" t="s">
        <v>208</v>
      </c>
      <c r="C30" s="87" t="s">
        <v>155</v>
      </c>
      <c r="D30" s="86" t="s">
        <v>155</v>
      </c>
      <c r="E30" s="89" t="s">
        <v>14</v>
      </c>
    </row>
    <row r="31" spans="1:5" s="11" customFormat="1" ht="25.5">
      <c r="A31" s="61" t="s">
        <v>39</v>
      </c>
      <c r="B31" s="49" t="s">
        <v>209</v>
      </c>
      <c r="C31" s="88">
        <v>17012</v>
      </c>
      <c r="D31" s="89">
        <v>8547</v>
      </c>
      <c r="E31" s="89"/>
    </row>
    <row r="32" spans="1:5" s="11" customFormat="1" ht="38.25">
      <c r="A32" s="58" t="s">
        <v>40</v>
      </c>
      <c r="B32" s="59" t="s">
        <v>210</v>
      </c>
      <c r="C32" s="88">
        <v>0</v>
      </c>
      <c r="D32" s="89">
        <v>0</v>
      </c>
      <c r="E32" s="89"/>
    </row>
    <row r="33" spans="1:5" s="11" customFormat="1" ht="20.25">
      <c r="A33" s="62" t="s">
        <v>144</v>
      </c>
      <c r="B33" s="59" t="s">
        <v>159</v>
      </c>
      <c r="C33" s="86"/>
      <c r="D33" s="86"/>
      <c r="E33" s="86"/>
    </row>
    <row r="34" spans="1:5" s="11" customFormat="1" ht="25.5">
      <c r="A34" s="60" t="s">
        <v>38</v>
      </c>
      <c r="B34" s="44" t="s">
        <v>160</v>
      </c>
      <c r="C34" s="89">
        <v>0</v>
      </c>
      <c r="D34" s="89">
        <v>2</v>
      </c>
      <c r="E34" s="89"/>
    </row>
    <row r="35" spans="1:5" s="11" customFormat="1" ht="38.25">
      <c r="A35" s="40" t="s">
        <v>40</v>
      </c>
      <c r="B35" s="44" t="s">
        <v>211</v>
      </c>
      <c r="C35" s="89">
        <v>0</v>
      </c>
      <c r="D35" s="89">
        <v>0</v>
      </c>
      <c r="E35" s="89"/>
    </row>
    <row r="36" spans="1:5" s="11" customFormat="1" ht="38.25">
      <c r="A36" s="60" t="s">
        <v>46</v>
      </c>
      <c r="B36" s="44" t="s">
        <v>161</v>
      </c>
      <c r="C36" s="89">
        <v>0</v>
      </c>
      <c r="D36" s="89">
        <v>0</v>
      </c>
      <c r="E36" s="89"/>
    </row>
    <row r="37" spans="1:5" s="11" customFormat="1" ht="18.75">
      <c r="A37" s="46" t="s">
        <v>47</v>
      </c>
      <c r="B37" s="44" t="s">
        <v>162</v>
      </c>
      <c r="C37" s="86"/>
      <c r="D37" s="86"/>
      <c r="E37" s="86"/>
    </row>
    <row r="38" spans="1:5" s="11" customFormat="1" ht="38.25">
      <c r="A38" s="40" t="s">
        <v>48</v>
      </c>
      <c r="B38" s="44" t="s">
        <v>212</v>
      </c>
      <c r="C38" s="89">
        <v>1</v>
      </c>
      <c r="D38" s="89">
        <v>1</v>
      </c>
      <c r="E38" s="89"/>
    </row>
    <row r="39" spans="1:5" s="11" customFormat="1" ht="25.5">
      <c r="A39" s="60" t="s">
        <v>33</v>
      </c>
      <c r="B39" s="44" t="s">
        <v>163</v>
      </c>
      <c r="C39" s="104">
        <v>8</v>
      </c>
      <c r="D39" s="104">
        <v>6</v>
      </c>
      <c r="E39" s="106" t="s">
        <v>236</v>
      </c>
    </row>
    <row r="40" spans="1:5" s="11" customFormat="1" ht="38.25">
      <c r="A40" s="60" t="s">
        <v>34</v>
      </c>
      <c r="B40" s="44" t="s">
        <v>164</v>
      </c>
      <c r="C40" s="104">
        <v>8</v>
      </c>
      <c r="D40" s="104">
        <v>6</v>
      </c>
      <c r="E40" s="106" t="s">
        <v>236</v>
      </c>
    </row>
    <row r="41" spans="1:5" s="11" customFormat="1" ht="51">
      <c r="A41" s="60" t="s">
        <v>35</v>
      </c>
      <c r="B41" s="44" t="s">
        <v>165</v>
      </c>
      <c r="C41" s="89">
        <v>0</v>
      </c>
      <c r="D41" s="89">
        <v>0</v>
      </c>
      <c r="E41" s="89"/>
    </row>
    <row r="42" spans="1:5" s="11" customFormat="1" ht="51">
      <c r="A42" s="40" t="s">
        <v>49</v>
      </c>
      <c r="B42" s="44" t="s">
        <v>213</v>
      </c>
      <c r="C42" s="89">
        <v>0</v>
      </c>
      <c r="D42" s="89">
        <v>0</v>
      </c>
      <c r="E42" s="89"/>
    </row>
    <row r="43" spans="1:5" s="11" customFormat="1" ht="25.5">
      <c r="A43" s="60" t="s">
        <v>50</v>
      </c>
      <c r="B43" s="45" t="s">
        <v>214</v>
      </c>
      <c r="C43" s="89">
        <v>7</v>
      </c>
      <c r="D43" s="89">
        <v>10</v>
      </c>
      <c r="E43" s="89"/>
    </row>
    <row r="44" spans="1:5" s="11" customFormat="1" ht="12.75">
      <c r="A44" s="47" t="s">
        <v>91</v>
      </c>
      <c r="B44" s="45" t="s">
        <v>166</v>
      </c>
      <c r="C44" s="87" t="s">
        <v>155</v>
      </c>
      <c r="D44" s="86" t="s">
        <v>155</v>
      </c>
      <c r="E44" s="89" t="s">
        <v>14</v>
      </c>
    </row>
    <row r="45" spans="1:5" s="11" customFormat="1" ht="25.5">
      <c r="A45" s="48" t="s">
        <v>44</v>
      </c>
      <c r="B45" s="49" t="s">
        <v>143</v>
      </c>
      <c r="C45" s="107">
        <v>0</v>
      </c>
      <c r="D45" s="107">
        <f>(20+10)/2</f>
        <v>15</v>
      </c>
      <c r="E45" s="89"/>
    </row>
    <row r="46" spans="1:5" s="11" customFormat="1" ht="38.25">
      <c r="A46" s="48" t="s">
        <v>52</v>
      </c>
      <c r="B46" s="49" t="s">
        <v>215</v>
      </c>
      <c r="C46" s="88">
        <v>0.71</v>
      </c>
      <c r="D46" s="89">
        <v>1.26</v>
      </c>
      <c r="E46" s="89"/>
    </row>
    <row r="47" spans="1:5" s="11" customFormat="1" ht="38.25">
      <c r="A47" s="48" t="s">
        <v>53</v>
      </c>
      <c r="B47" s="49" t="s">
        <v>216</v>
      </c>
      <c r="C47" s="88">
        <v>0</v>
      </c>
      <c r="D47" s="89">
        <v>0</v>
      </c>
      <c r="E47" s="89"/>
    </row>
    <row r="48" spans="1:5" s="11" customFormat="1" ht="38.25">
      <c r="A48" s="63" t="s">
        <v>54</v>
      </c>
      <c r="B48" s="59" t="s">
        <v>217</v>
      </c>
      <c r="C48" s="88">
        <v>0</v>
      </c>
      <c r="D48" s="89">
        <v>0</v>
      </c>
      <c r="E48" s="89"/>
    </row>
    <row r="50" spans="1:5" s="12" customFormat="1" ht="15.75">
      <c r="A50" s="34"/>
      <c r="B50" s="64" t="s">
        <v>167</v>
      </c>
      <c r="C50" s="65"/>
      <c r="D50" s="65"/>
      <c r="E50" s="65"/>
    </row>
    <row r="51" spans="1:5" s="11" customFormat="1" ht="16.5" customHeight="1">
      <c r="A51" s="13"/>
      <c r="B51" s="14"/>
      <c r="C51" s="66" t="s">
        <v>12</v>
      </c>
      <c r="D51" s="15"/>
      <c r="E51" s="66" t="s">
        <v>11</v>
      </c>
    </row>
    <row r="54" spans="1:2" ht="15">
      <c r="A54" s="2" t="s">
        <v>168</v>
      </c>
      <c r="B54" s="2" t="s">
        <v>169</v>
      </c>
    </row>
    <row r="55" ht="15">
      <c r="B55" s="2" t="s">
        <v>219</v>
      </c>
    </row>
    <row r="56" spans="2:6" ht="15">
      <c r="B56" s="8" t="s">
        <v>218</v>
      </c>
      <c r="C56" s="8"/>
      <c r="D56" s="8"/>
      <c r="E56" s="8"/>
      <c r="F56" s="8"/>
    </row>
    <row r="57" spans="2:6" ht="15">
      <c r="B57" s="8" t="s">
        <v>170</v>
      </c>
      <c r="C57" s="8"/>
      <c r="D57" s="8"/>
      <c r="E57" s="8"/>
      <c r="F57" s="8"/>
    </row>
    <row r="58" spans="2:6" ht="15">
      <c r="B58" s="8" t="s">
        <v>171</v>
      </c>
      <c r="C58" s="8"/>
      <c r="D58" s="8"/>
      <c r="E58" s="8"/>
      <c r="F58" s="8"/>
    </row>
    <row r="59" spans="2:6" ht="15">
      <c r="B59" s="8" t="s">
        <v>172</v>
      </c>
      <c r="C59" s="8"/>
      <c r="D59" s="8"/>
      <c r="E59" s="8"/>
      <c r="F59" s="8"/>
    </row>
    <row r="60" spans="2:6" ht="15">
      <c r="B60" s="8" t="s">
        <v>173</v>
      </c>
      <c r="C60" s="8"/>
      <c r="D60" s="8"/>
      <c r="E60" s="8"/>
      <c r="F60" s="8"/>
    </row>
    <row r="61" spans="2:6" ht="15">
      <c r="B61" s="8" t="s">
        <v>174</v>
      </c>
      <c r="C61" s="8"/>
      <c r="D61" s="8"/>
      <c r="E61" s="8"/>
      <c r="F61" s="8"/>
    </row>
    <row r="62" spans="2:6" ht="15">
      <c r="B62" s="8" t="s">
        <v>175</v>
      </c>
      <c r="C62" s="8"/>
      <c r="D62" s="8"/>
      <c r="E62" s="8"/>
      <c r="F62" s="8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41" t="s">
        <v>78</v>
      </c>
    </row>
    <row r="2" ht="20.25" customHeight="1">
      <c r="E2" s="41" t="s">
        <v>147</v>
      </c>
    </row>
    <row r="3" ht="20.25" customHeight="1">
      <c r="E3" s="41" t="s">
        <v>228</v>
      </c>
    </row>
    <row r="4" ht="20.25" customHeight="1">
      <c r="E4" s="41"/>
    </row>
    <row r="5" spans="1:5" ht="15.75">
      <c r="A5" s="30" t="s">
        <v>148</v>
      </c>
      <c r="B5" s="30"/>
      <c r="C5" s="30"/>
      <c r="D5" s="30"/>
      <c r="E5" s="30"/>
    </row>
    <row r="6" spans="1:5" ht="14.25" customHeight="1">
      <c r="A6" s="30" t="s">
        <v>149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>
      <c r="A9" s="302" t="s">
        <v>84</v>
      </c>
      <c r="B9" s="302" t="s">
        <v>21</v>
      </c>
      <c r="C9" s="39" t="s">
        <v>26</v>
      </c>
      <c r="D9" s="39"/>
      <c r="E9" s="302" t="s">
        <v>150</v>
      </c>
    </row>
    <row r="10" spans="1:5" s="10" customFormat="1" ht="30">
      <c r="A10" s="347"/>
      <c r="B10" s="347"/>
      <c r="C10" s="28" t="s">
        <v>151</v>
      </c>
      <c r="D10" s="28" t="s">
        <v>152</v>
      </c>
      <c r="E10" s="347"/>
    </row>
    <row r="11" spans="1:5" s="11" customFormat="1" ht="18.75">
      <c r="A11" s="39"/>
      <c r="B11" s="42" t="s">
        <v>176</v>
      </c>
      <c r="C11" s="105"/>
      <c r="D11" s="105"/>
      <c r="E11" s="105"/>
    </row>
    <row r="12" spans="1:5" s="11" customFormat="1" ht="20.25">
      <c r="A12" s="46" t="s">
        <v>144</v>
      </c>
      <c r="B12" s="44" t="s">
        <v>159</v>
      </c>
      <c r="C12" s="93"/>
      <c r="D12" s="93"/>
      <c r="E12" s="93"/>
    </row>
    <row r="13" spans="1:5" s="11" customFormat="1" ht="25.5">
      <c r="A13" s="40" t="s">
        <v>87</v>
      </c>
      <c r="B13" s="44" t="s">
        <v>177</v>
      </c>
      <c r="C13" s="87" t="s">
        <v>155</v>
      </c>
      <c r="D13" s="86" t="s">
        <v>155</v>
      </c>
      <c r="E13" s="89" t="s">
        <v>14</v>
      </c>
    </row>
    <row r="14" spans="1:5" s="11" customFormat="1" ht="38.25">
      <c r="A14" s="40" t="s">
        <v>33</v>
      </c>
      <c r="B14" s="44" t="s">
        <v>135</v>
      </c>
      <c r="C14" s="72">
        <v>30</v>
      </c>
      <c r="D14" s="72">
        <v>30</v>
      </c>
      <c r="E14" s="90"/>
    </row>
    <row r="15" spans="1:5" s="11" customFormat="1" ht="25.5">
      <c r="A15" s="40" t="s">
        <v>89</v>
      </c>
      <c r="B15" s="44" t="s">
        <v>136</v>
      </c>
      <c r="C15" s="87" t="s">
        <v>155</v>
      </c>
      <c r="D15" s="86" t="s">
        <v>155</v>
      </c>
      <c r="E15" s="89" t="s">
        <v>14</v>
      </c>
    </row>
    <row r="16" spans="1:5" s="11" customFormat="1" ht="27" customHeight="1">
      <c r="A16" s="40" t="s">
        <v>42</v>
      </c>
      <c r="B16" s="44" t="s">
        <v>117</v>
      </c>
      <c r="C16" s="72">
        <v>15</v>
      </c>
      <c r="D16" s="72">
        <v>15</v>
      </c>
      <c r="E16" s="90"/>
    </row>
    <row r="17" spans="1:5" s="11" customFormat="1" ht="12.75">
      <c r="A17" s="40" t="s">
        <v>43</v>
      </c>
      <c r="B17" s="44" t="s">
        <v>118</v>
      </c>
      <c r="C17" s="72">
        <v>15</v>
      </c>
      <c r="D17" s="72">
        <v>15</v>
      </c>
      <c r="E17" s="90"/>
    </row>
    <row r="18" spans="1:5" s="11" customFormat="1" ht="63.75">
      <c r="A18" s="350" t="s">
        <v>35</v>
      </c>
      <c r="B18" s="44" t="s">
        <v>178</v>
      </c>
      <c r="C18" s="72">
        <v>0</v>
      </c>
      <c r="D18" s="72">
        <v>1</v>
      </c>
      <c r="E18" s="104" t="s">
        <v>237</v>
      </c>
    </row>
    <row r="19" spans="1:5" s="11" customFormat="1" ht="25.5">
      <c r="A19" s="351"/>
      <c r="B19" s="44" t="s">
        <v>235</v>
      </c>
      <c r="C19" s="72">
        <v>14</v>
      </c>
      <c r="D19" s="72">
        <v>13</v>
      </c>
      <c r="E19" s="90"/>
    </row>
    <row r="20" spans="1:5" s="11" customFormat="1" ht="18.75">
      <c r="A20" s="68" t="s">
        <v>179</v>
      </c>
      <c r="B20" s="44"/>
      <c r="C20" s="72"/>
      <c r="D20" s="72"/>
      <c r="E20" s="90"/>
    </row>
    <row r="21" spans="1:5" s="11" customFormat="1" ht="63.75">
      <c r="A21" s="40" t="s">
        <v>180</v>
      </c>
      <c r="B21" s="69" t="s">
        <v>181</v>
      </c>
      <c r="C21" s="103">
        <v>3009</v>
      </c>
      <c r="D21" s="103">
        <v>3090</v>
      </c>
      <c r="E21" s="90" t="s">
        <v>182</v>
      </c>
    </row>
    <row r="22" spans="1:5" s="12" customFormat="1" ht="18.75">
      <c r="A22" s="34"/>
      <c r="B22" s="70"/>
      <c r="C22" s="35"/>
      <c r="D22" s="35"/>
      <c r="E22" s="35"/>
    </row>
    <row r="23" spans="1:5" s="12" customFormat="1" ht="15.75">
      <c r="A23" s="34"/>
      <c r="B23" s="64" t="s">
        <v>167</v>
      </c>
      <c r="C23" s="65"/>
      <c r="D23" s="65"/>
      <c r="E23" s="65"/>
    </row>
    <row r="24" spans="1:5" s="11" customFormat="1" ht="16.5" customHeight="1">
      <c r="A24" s="13"/>
      <c r="B24" s="14"/>
      <c r="C24" s="66" t="s">
        <v>12</v>
      </c>
      <c r="D24" s="15"/>
      <c r="E24" s="66" t="s">
        <v>11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41" t="s">
        <v>78</v>
      </c>
    </row>
    <row r="2" ht="14.25" customHeight="1">
      <c r="D2" s="41" t="s">
        <v>147</v>
      </c>
    </row>
    <row r="3" ht="13.5" customHeight="1">
      <c r="D3" s="41" t="s">
        <v>229</v>
      </c>
    </row>
    <row r="4" ht="20.25" customHeight="1">
      <c r="D4" s="41"/>
    </row>
    <row r="5" spans="1:4" ht="15.75">
      <c r="A5" s="30" t="s">
        <v>148</v>
      </c>
      <c r="B5" s="30"/>
      <c r="C5" s="30"/>
      <c r="D5" s="30"/>
    </row>
    <row r="6" spans="1:4" ht="14.25" customHeight="1">
      <c r="A6" s="30" t="s">
        <v>183</v>
      </c>
      <c r="B6" s="30"/>
      <c r="C6" s="30"/>
      <c r="D6" s="30"/>
    </row>
    <row r="7" spans="1:4" ht="14.25" customHeight="1">
      <c r="A7" s="30"/>
      <c r="B7" s="30"/>
      <c r="C7" s="30"/>
      <c r="D7" s="30"/>
    </row>
    <row r="8" spans="1:4" ht="36.75" customHeight="1">
      <c r="A8" s="30"/>
      <c r="B8" s="352" t="s">
        <v>184</v>
      </c>
      <c r="C8" s="352"/>
      <c r="D8" s="30"/>
    </row>
    <row r="9" spans="1:4" ht="14.25" customHeight="1">
      <c r="A9" s="30"/>
      <c r="B9" s="304"/>
      <c r="C9" s="304"/>
      <c r="D9" s="30"/>
    </row>
    <row r="10" spans="1:4" ht="14.25" customHeight="1">
      <c r="A10" s="30"/>
      <c r="B10" s="70" t="s">
        <v>234</v>
      </c>
      <c r="C10" s="30"/>
      <c r="D10" s="30"/>
    </row>
    <row r="11" ht="3.75" customHeight="1"/>
    <row r="12" spans="1:4" s="10" customFormat="1" ht="30">
      <c r="A12" s="26" t="s">
        <v>20</v>
      </c>
      <c r="B12" s="21" t="s">
        <v>185</v>
      </c>
      <c r="C12" s="21" t="s">
        <v>81</v>
      </c>
      <c r="D12" s="4" t="s">
        <v>150</v>
      </c>
    </row>
    <row r="13" spans="1:4" s="12" customFormat="1" ht="15">
      <c r="A13" s="23">
        <v>1</v>
      </c>
      <c r="B13" s="23">
        <v>2</v>
      </c>
      <c r="C13" s="23">
        <v>3</v>
      </c>
      <c r="D13" s="23">
        <v>4</v>
      </c>
    </row>
    <row r="14" spans="1:4" ht="18.75">
      <c r="A14" s="22"/>
      <c r="B14" s="100" t="s">
        <v>186</v>
      </c>
      <c r="C14" s="101"/>
      <c r="D14" s="36"/>
    </row>
    <row r="15" spans="1:4" ht="15">
      <c r="A15" s="22">
        <v>1</v>
      </c>
      <c r="B15" s="102">
        <v>1</v>
      </c>
      <c r="C15" s="108">
        <v>12.11</v>
      </c>
      <c r="D15" s="36"/>
    </row>
    <row r="16" spans="1:4" ht="15">
      <c r="A16" s="22">
        <v>2</v>
      </c>
      <c r="B16" s="102">
        <v>2</v>
      </c>
      <c r="C16" s="108">
        <v>12.11</v>
      </c>
      <c r="D16" s="36"/>
    </row>
    <row r="17" spans="1:4" ht="15">
      <c r="A17" s="22">
        <v>3</v>
      </c>
      <c r="B17" s="102">
        <v>3</v>
      </c>
      <c r="C17" s="108">
        <v>13.11</v>
      </c>
      <c r="D17" s="36"/>
    </row>
    <row r="18" spans="1:4" ht="18.75">
      <c r="A18" s="22"/>
      <c r="B18" s="100"/>
      <c r="C18" s="109"/>
      <c r="D18" s="36"/>
    </row>
    <row r="19" spans="1:4" ht="18.75">
      <c r="A19" s="22"/>
      <c r="B19" s="100"/>
      <c r="C19" s="109"/>
      <c r="D19" s="36"/>
    </row>
    <row r="20" spans="1:4" ht="18.75">
      <c r="A20" s="22"/>
      <c r="B20" s="100"/>
      <c r="C20" s="101"/>
      <c r="D20" s="36"/>
    </row>
    <row r="21" spans="1:4" ht="18.75">
      <c r="A21" s="22"/>
      <c r="B21" s="100" t="s">
        <v>187</v>
      </c>
      <c r="C21" s="101"/>
      <c r="D21" s="36"/>
    </row>
    <row r="22" spans="1:4" ht="15">
      <c r="A22" s="22">
        <v>2</v>
      </c>
      <c r="B22" s="102">
        <v>1</v>
      </c>
      <c r="C22" s="108">
        <v>8.42</v>
      </c>
      <c r="D22" s="36"/>
    </row>
    <row r="23" spans="1:4" ht="15">
      <c r="A23" s="22">
        <v>3</v>
      </c>
      <c r="B23" s="102">
        <v>2</v>
      </c>
      <c r="C23" s="108">
        <v>8.42</v>
      </c>
      <c r="D23" s="36"/>
    </row>
    <row r="24" spans="1:4" ht="15">
      <c r="A24" s="22">
        <v>4</v>
      </c>
      <c r="B24" s="102">
        <v>3</v>
      </c>
      <c r="C24" s="108">
        <v>8.42</v>
      </c>
      <c r="D24" s="36"/>
    </row>
    <row r="25" spans="1:4" ht="15">
      <c r="A25" s="22">
        <v>5</v>
      </c>
      <c r="B25" s="102">
        <v>4</v>
      </c>
      <c r="C25" s="108">
        <v>8.42</v>
      </c>
      <c r="D25" s="36"/>
    </row>
    <row r="26" spans="1:4" ht="15">
      <c r="A26" s="22">
        <v>7</v>
      </c>
      <c r="B26" s="102">
        <v>5</v>
      </c>
      <c r="C26" s="108">
        <v>8.42</v>
      </c>
      <c r="D26" s="36"/>
    </row>
    <row r="27" spans="1:4" ht="15">
      <c r="A27" s="22">
        <v>8</v>
      </c>
      <c r="B27" s="102">
        <v>6</v>
      </c>
      <c r="C27" s="108">
        <v>8.42</v>
      </c>
      <c r="D27" s="36"/>
    </row>
    <row r="28" spans="1:4" ht="15">
      <c r="A28" s="22">
        <v>12</v>
      </c>
      <c r="B28" s="102">
        <v>7</v>
      </c>
      <c r="C28" s="108">
        <v>8.42</v>
      </c>
      <c r="D28" s="36"/>
    </row>
    <row r="29" spans="1:4" ht="15">
      <c r="A29" s="22">
        <v>16</v>
      </c>
      <c r="B29" s="102">
        <v>8</v>
      </c>
      <c r="C29" s="108">
        <v>8.42</v>
      </c>
      <c r="D29" s="36"/>
    </row>
    <row r="30" spans="1:4" ht="15">
      <c r="A30" s="22">
        <v>17</v>
      </c>
      <c r="B30" s="102">
        <v>9</v>
      </c>
      <c r="C30" s="108">
        <v>8.42</v>
      </c>
      <c r="D30" s="36"/>
    </row>
    <row r="31" spans="1:4" ht="15">
      <c r="A31" s="22">
        <v>18</v>
      </c>
      <c r="B31" s="102">
        <v>10</v>
      </c>
      <c r="C31" s="108">
        <v>8.42</v>
      </c>
      <c r="D31" s="36"/>
    </row>
    <row r="32" spans="1:4" ht="18.75">
      <c r="A32" s="22"/>
      <c r="B32" s="100"/>
      <c r="C32" s="109"/>
      <c r="D32" s="36"/>
    </row>
    <row r="33" spans="1:4" ht="53.25" customHeight="1">
      <c r="A33" s="353"/>
      <c r="B33" s="353"/>
      <c r="C33" s="353"/>
      <c r="D33" s="353"/>
    </row>
    <row r="36" spans="1:4" s="12" customFormat="1" ht="15.75">
      <c r="A36" s="34"/>
      <c r="B36" s="64" t="s">
        <v>167</v>
      </c>
      <c r="C36" s="65"/>
      <c r="D36" s="65"/>
    </row>
    <row r="37" spans="1:4" s="11" customFormat="1" ht="16.5" customHeight="1">
      <c r="A37" s="13"/>
      <c r="B37" s="14"/>
      <c r="C37" s="66" t="s">
        <v>12</v>
      </c>
      <c r="D37" s="66" t="s">
        <v>11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41" t="s">
        <v>78</v>
      </c>
    </row>
    <row r="2" ht="20.25" customHeight="1">
      <c r="E2" s="41" t="s">
        <v>147</v>
      </c>
    </row>
    <row r="3" ht="20.25" customHeight="1">
      <c r="E3" s="41" t="s">
        <v>226</v>
      </c>
    </row>
    <row r="4" ht="20.25" customHeight="1">
      <c r="E4" s="41"/>
    </row>
    <row r="5" spans="1:5" ht="15.75">
      <c r="A5" s="30" t="s">
        <v>148</v>
      </c>
      <c r="B5" s="30"/>
      <c r="C5" s="30"/>
      <c r="D5" s="30"/>
      <c r="E5" s="30"/>
    </row>
    <row r="6" spans="1:5" ht="14.25" customHeight="1">
      <c r="A6" s="30" t="s">
        <v>149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>
      <c r="A9" s="302" t="s">
        <v>84</v>
      </c>
      <c r="B9" s="302" t="s">
        <v>21</v>
      </c>
      <c r="C9" s="39" t="s">
        <v>26</v>
      </c>
      <c r="D9" s="39"/>
      <c r="E9" s="302" t="s">
        <v>150</v>
      </c>
    </row>
    <row r="10" spans="1:5" s="10" customFormat="1" ht="30">
      <c r="A10" s="347"/>
      <c r="B10" s="347"/>
      <c r="C10" s="28" t="s">
        <v>151</v>
      </c>
      <c r="D10" s="28" t="s">
        <v>152</v>
      </c>
      <c r="E10" s="347"/>
    </row>
    <row r="11" spans="1:5" s="11" customFormat="1" ht="18.75">
      <c r="A11" s="40"/>
      <c r="B11" s="42" t="s">
        <v>188</v>
      </c>
      <c r="C11" s="72"/>
      <c r="D11" s="72"/>
      <c r="E11" s="67"/>
    </row>
    <row r="12" spans="1:5" s="11" customFormat="1" ht="20.25">
      <c r="A12" s="46" t="s">
        <v>144</v>
      </c>
      <c r="B12" s="44" t="s">
        <v>159</v>
      </c>
      <c r="C12" s="93"/>
      <c r="D12" s="93"/>
      <c r="E12" s="42"/>
    </row>
    <row r="13" spans="1:5" s="11" customFormat="1" ht="63.75">
      <c r="A13" s="40" t="s">
        <v>44</v>
      </c>
      <c r="B13" s="44" t="s">
        <v>221</v>
      </c>
      <c r="C13" s="72">
        <v>0</v>
      </c>
      <c r="D13" s="72">
        <v>0</v>
      </c>
      <c r="E13" s="67"/>
    </row>
    <row r="14" spans="1:5" s="11" customFormat="1" ht="38.25">
      <c r="A14" s="60" t="s">
        <v>45</v>
      </c>
      <c r="B14" s="44" t="s">
        <v>222</v>
      </c>
      <c r="C14" s="72">
        <v>0</v>
      </c>
      <c r="D14" s="72">
        <v>0</v>
      </c>
      <c r="E14" s="67"/>
    </row>
    <row r="15" spans="1:5" s="11" customFormat="1" ht="18.75">
      <c r="A15" s="46" t="s">
        <v>47</v>
      </c>
      <c r="B15" s="44" t="s">
        <v>162</v>
      </c>
      <c r="C15" s="93"/>
      <c r="D15" s="93"/>
      <c r="E15" s="42"/>
    </row>
    <row r="16" spans="1:5" s="11" customFormat="1" ht="54.75" customHeight="1">
      <c r="A16" s="72" t="s">
        <v>49</v>
      </c>
      <c r="B16" s="44" t="s">
        <v>232</v>
      </c>
      <c r="C16" s="72">
        <v>0</v>
      </c>
      <c r="D16" s="72">
        <v>0</v>
      </c>
      <c r="E16" s="67"/>
    </row>
    <row r="17" spans="1:5" s="11" customFormat="1" ht="38.25">
      <c r="A17" s="52" t="s">
        <v>93</v>
      </c>
      <c r="B17" s="44" t="s">
        <v>223</v>
      </c>
      <c r="C17" s="87" t="s">
        <v>155</v>
      </c>
      <c r="D17" s="86" t="s">
        <v>155</v>
      </c>
      <c r="E17" s="50" t="s">
        <v>14</v>
      </c>
    </row>
    <row r="18" spans="1:5" s="11" customFormat="1" ht="38.25">
      <c r="A18" s="52" t="s">
        <v>94</v>
      </c>
      <c r="B18" s="44" t="s">
        <v>224</v>
      </c>
      <c r="C18" s="87">
        <v>0</v>
      </c>
      <c r="D18" s="86">
        <v>0</v>
      </c>
      <c r="E18" s="50"/>
    </row>
    <row r="19" spans="1:5" s="11" customFormat="1" ht="38.25">
      <c r="A19" s="350" t="s">
        <v>55</v>
      </c>
      <c r="B19" s="44" t="s">
        <v>225</v>
      </c>
      <c r="C19" s="72">
        <v>0</v>
      </c>
      <c r="D19" s="72">
        <v>0</v>
      </c>
      <c r="E19" s="67"/>
    </row>
    <row r="20" spans="1:5" s="11" customFormat="1" ht="129.75" customHeight="1">
      <c r="A20" s="351"/>
      <c r="B20" s="44" t="s">
        <v>189</v>
      </c>
      <c r="C20" s="96">
        <v>0</v>
      </c>
      <c r="D20" s="96">
        <v>1</v>
      </c>
      <c r="E20" s="95" t="s">
        <v>231</v>
      </c>
    </row>
    <row r="21" spans="1:5" s="12" customFormat="1" ht="18.75">
      <c r="A21" s="34"/>
      <c r="B21" s="70"/>
      <c r="C21" s="35"/>
      <c r="D21" s="35"/>
      <c r="E21" s="35"/>
    </row>
    <row r="22" spans="1:5" s="12" customFormat="1" ht="15.75">
      <c r="A22" s="34"/>
      <c r="B22" s="64" t="s">
        <v>167</v>
      </c>
      <c r="C22" s="65"/>
      <c r="D22" s="65"/>
      <c r="E22" s="65"/>
    </row>
    <row r="23" spans="1:5" s="11" customFormat="1" ht="16.5" customHeight="1">
      <c r="A23" s="13"/>
      <c r="B23" s="14"/>
      <c r="C23" s="66" t="s">
        <v>12</v>
      </c>
      <c r="D23" s="15"/>
      <c r="E23" s="66" t="s">
        <v>11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41" t="s">
        <v>78</v>
      </c>
    </row>
    <row r="2" ht="20.25" customHeight="1">
      <c r="E2" s="41" t="s">
        <v>147</v>
      </c>
    </row>
    <row r="3" ht="20.25" customHeight="1">
      <c r="E3" s="41" t="s">
        <v>229</v>
      </c>
    </row>
    <row r="4" ht="20.25" customHeight="1">
      <c r="E4" s="41"/>
    </row>
    <row r="5" spans="1:5" ht="15" customHeight="1">
      <c r="A5" s="30" t="s">
        <v>148</v>
      </c>
      <c r="B5" s="30"/>
      <c r="C5" s="30"/>
      <c r="D5" s="30"/>
      <c r="E5" s="30"/>
    </row>
    <row r="6" spans="1:5" ht="14.25" customHeight="1">
      <c r="A6" s="30" t="s">
        <v>149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>
      <c r="A9" s="302" t="s">
        <v>84</v>
      </c>
      <c r="B9" s="302" t="s">
        <v>21</v>
      </c>
      <c r="C9" s="39" t="s">
        <v>26</v>
      </c>
      <c r="D9" s="39"/>
      <c r="E9" s="302" t="s">
        <v>150</v>
      </c>
    </row>
    <row r="10" spans="1:5" s="10" customFormat="1" ht="30">
      <c r="A10" s="347"/>
      <c r="B10" s="347"/>
      <c r="C10" s="28" t="s">
        <v>151</v>
      </c>
      <c r="D10" s="28" t="s">
        <v>190</v>
      </c>
      <c r="E10" s="347"/>
    </row>
    <row r="11" spans="1:5" s="11" customFormat="1" ht="18.75">
      <c r="A11" s="40"/>
      <c r="B11" s="42" t="s">
        <v>191</v>
      </c>
      <c r="C11" s="40"/>
      <c r="D11" s="40"/>
      <c r="E11" s="67"/>
    </row>
    <row r="12" spans="1:5" s="11" customFormat="1" ht="20.25">
      <c r="A12" s="73" t="s">
        <v>144</v>
      </c>
      <c r="B12" s="45" t="s">
        <v>159</v>
      </c>
      <c r="C12" s="93"/>
      <c r="D12" s="93"/>
      <c r="E12" s="42"/>
    </row>
    <row r="13" spans="1:5" s="11" customFormat="1" ht="54" customHeight="1">
      <c r="A13" s="60" t="s">
        <v>85</v>
      </c>
      <c r="B13" s="74" t="s">
        <v>230</v>
      </c>
      <c r="C13" s="87" t="s">
        <v>155</v>
      </c>
      <c r="D13" s="86" t="s">
        <v>155</v>
      </c>
      <c r="E13" s="50" t="s">
        <v>14</v>
      </c>
    </row>
    <row r="14" spans="1:5" s="11" customFormat="1" ht="25.5">
      <c r="A14" s="61" t="s">
        <v>28</v>
      </c>
      <c r="B14" s="49" t="s">
        <v>134</v>
      </c>
      <c r="C14" s="94">
        <v>39</v>
      </c>
      <c r="D14" s="72">
        <v>28</v>
      </c>
      <c r="E14" s="67"/>
    </row>
    <row r="15" spans="1:5" s="11" customFormat="1" ht="38.25">
      <c r="A15" s="58" t="s">
        <v>41</v>
      </c>
      <c r="B15" s="59" t="s">
        <v>220</v>
      </c>
      <c r="C15" s="94">
        <v>345</v>
      </c>
      <c r="D15" s="72">
        <v>303</v>
      </c>
      <c r="E15" s="67"/>
    </row>
    <row r="16" spans="1:5" s="11" customFormat="1" ht="12.75">
      <c r="A16" s="58" t="s">
        <v>44</v>
      </c>
      <c r="B16" s="59" t="s">
        <v>192</v>
      </c>
      <c r="C16" s="72">
        <v>260</v>
      </c>
      <c r="D16" s="72">
        <v>122</v>
      </c>
      <c r="E16" s="67"/>
    </row>
    <row r="17" spans="1:5" s="11" customFormat="1" ht="18.75">
      <c r="A17" s="46" t="s">
        <v>47</v>
      </c>
      <c r="B17" s="44" t="s">
        <v>162</v>
      </c>
      <c r="C17" s="93"/>
      <c r="D17" s="93"/>
      <c r="E17" s="42"/>
    </row>
    <row r="18" spans="1:5" s="11" customFormat="1" ht="38.25">
      <c r="A18" s="40" t="s">
        <v>45</v>
      </c>
      <c r="B18" s="44" t="s">
        <v>130</v>
      </c>
      <c r="C18" s="72">
        <v>0</v>
      </c>
      <c r="D18" s="72">
        <v>0</v>
      </c>
      <c r="E18" s="67"/>
    </row>
    <row r="19" spans="1:5" s="11" customFormat="1" ht="18.75">
      <c r="A19" s="73" t="s">
        <v>194</v>
      </c>
      <c r="B19" s="45"/>
      <c r="C19" s="93"/>
      <c r="D19" s="93"/>
      <c r="E19" s="42"/>
    </row>
    <row r="20" spans="1:5" s="11" customFormat="1" ht="38.25">
      <c r="A20" s="40" t="s">
        <v>85</v>
      </c>
      <c r="B20" s="81" t="s">
        <v>195</v>
      </c>
      <c r="C20" s="94"/>
      <c r="D20" s="72"/>
      <c r="E20" s="50"/>
    </row>
    <row r="21" spans="1:5" s="11" customFormat="1" ht="51">
      <c r="A21" s="40" t="s">
        <v>87</v>
      </c>
      <c r="B21" s="44" t="s">
        <v>196</v>
      </c>
      <c r="C21" s="94"/>
      <c r="D21" s="72"/>
      <c r="E21" s="67"/>
    </row>
    <row r="22" spans="1:5" s="11" customFormat="1" ht="38.25">
      <c r="A22" s="40" t="s">
        <v>91</v>
      </c>
      <c r="B22" s="44" t="s">
        <v>197</v>
      </c>
      <c r="C22" s="94"/>
      <c r="D22" s="72"/>
      <c r="E22" s="67"/>
    </row>
    <row r="23" spans="1:5" s="11" customFormat="1" ht="12.75">
      <c r="A23" s="79"/>
      <c r="B23" s="14"/>
      <c r="C23" s="79"/>
      <c r="D23" s="79"/>
      <c r="E23" s="80"/>
    </row>
    <row r="24" spans="1:5" s="12" customFormat="1" ht="18.75">
      <c r="A24" s="34"/>
      <c r="B24" s="70"/>
      <c r="C24" s="35"/>
      <c r="D24" s="35"/>
      <c r="E24" s="35"/>
    </row>
    <row r="25" spans="1:5" s="12" customFormat="1" ht="15.75">
      <c r="A25" s="34"/>
      <c r="B25" s="64" t="s">
        <v>167</v>
      </c>
      <c r="C25" s="65"/>
      <c r="D25" s="65"/>
      <c r="E25" s="65"/>
    </row>
    <row r="26" spans="1:5" s="11" customFormat="1" ht="16.5" customHeight="1">
      <c r="A26" s="13"/>
      <c r="B26" s="14"/>
      <c r="C26" s="66" t="s">
        <v>12</v>
      </c>
      <c r="D26" s="15"/>
      <c r="E26" s="66" t="s">
        <v>11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41" t="s">
        <v>78</v>
      </c>
    </row>
    <row r="2" ht="20.25" customHeight="1">
      <c r="E2" s="41" t="s">
        <v>147</v>
      </c>
    </row>
    <row r="3" ht="20.25" customHeight="1">
      <c r="E3" s="41" t="s">
        <v>227</v>
      </c>
    </row>
    <row r="4" ht="20.25" customHeight="1">
      <c r="E4" s="41"/>
    </row>
    <row r="5" spans="1:5" ht="15.75">
      <c r="A5" s="30" t="s">
        <v>148</v>
      </c>
      <c r="B5" s="30"/>
      <c r="C5" s="30"/>
      <c r="D5" s="30"/>
      <c r="E5" s="30"/>
    </row>
    <row r="6" spans="1:5" ht="14.25" customHeight="1">
      <c r="A6" s="30" t="s">
        <v>149</v>
      </c>
      <c r="B6" s="30"/>
      <c r="C6" s="30"/>
      <c r="D6" s="30"/>
      <c r="E6" s="30"/>
    </row>
    <row r="7" spans="1:5" ht="14.25" customHeight="1">
      <c r="A7" s="30"/>
      <c r="B7" s="30"/>
      <c r="C7" s="30"/>
      <c r="D7" s="30"/>
      <c r="E7" s="30"/>
    </row>
    <row r="8" ht="3.75" customHeight="1"/>
    <row r="9" spans="1:5" s="10" customFormat="1" ht="12.75">
      <c r="A9" s="302" t="s">
        <v>84</v>
      </c>
      <c r="B9" s="302" t="s">
        <v>21</v>
      </c>
      <c r="C9" s="39" t="s">
        <v>26</v>
      </c>
      <c r="D9" s="39"/>
      <c r="E9" s="302" t="s">
        <v>150</v>
      </c>
    </row>
    <row r="10" spans="1:5" s="10" customFormat="1" ht="30">
      <c r="A10" s="347"/>
      <c r="B10" s="347"/>
      <c r="C10" s="28" t="s">
        <v>151</v>
      </c>
      <c r="D10" s="28" t="s">
        <v>152</v>
      </c>
      <c r="E10" s="347"/>
    </row>
    <row r="11" spans="1:5" s="11" customFormat="1" ht="18.75">
      <c r="A11" s="40"/>
      <c r="B11" s="71" t="s">
        <v>193</v>
      </c>
      <c r="C11" s="40"/>
      <c r="D11" s="40"/>
      <c r="E11" s="67"/>
    </row>
    <row r="12" spans="1:5" s="11" customFormat="1" ht="20.25">
      <c r="A12" s="46" t="s">
        <v>144</v>
      </c>
      <c r="B12" s="44" t="s">
        <v>159</v>
      </c>
      <c r="C12" s="42"/>
      <c r="D12" s="42"/>
      <c r="E12" s="42"/>
    </row>
    <row r="13" spans="1:5" s="11" customFormat="1" ht="38.25">
      <c r="A13" s="40" t="s">
        <v>39</v>
      </c>
      <c r="B13" s="44" t="s">
        <v>141</v>
      </c>
      <c r="C13" s="72">
        <v>0</v>
      </c>
      <c r="D13" s="72">
        <v>0</v>
      </c>
      <c r="E13" s="67"/>
    </row>
    <row r="14" spans="1:5" s="12" customFormat="1" ht="18.75">
      <c r="A14" s="34"/>
      <c r="B14" s="70"/>
      <c r="C14" s="35"/>
      <c r="D14" s="35"/>
      <c r="E14" s="35"/>
    </row>
    <row r="15" spans="1:5" s="12" customFormat="1" ht="15.75">
      <c r="A15" s="34"/>
      <c r="B15" s="64" t="s">
        <v>167</v>
      </c>
      <c r="C15" s="65"/>
      <c r="D15" s="65"/>
      <c r="E15" s="65"/>
    </row>
    <row r="16" spans="1:5" s="11" customFormat="1" ht="16.5" customHeight="1">
      <c r="A16" s="13"/>
      <c r="B16" s="14"/>
      <c r="C16" s="66" t="s">
        <v>12</v>
      </c>
      <c r="D16" s="15"/>
      <c r="E16" s="66" t="s">
        <v>11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85" zoomScaleSheetLayoutView="85" zoomScalePageLayoutView="0" workbookViewId="0" topLeftCell="A1">
      <selection activeCell="C23" sqref="C23"/>
    </sheetView>
  </sheetViews>
  <sheetFormatPr defaultColWidth="10.75390625" defaultRowHeight="12.75"/>
  <cols>
    <col min="1" max="1" width="12.875" style="2" customWidth="1"/>
    <col min="2" max="2" width="41.375" style="2" customWidth="1"/>
    <col min="3" max="3" width="40.00390625" style="2" customWidth="1"/>
    <col min="4" max="4" width="49.875" style="2" customWidth="1"/>
    <col min="5" max="16384" width="10.75390625" style="2" customWidth="1"/>
  </cols>
  <sheetData>
    <row r="1" s="5" customFormat="1" ht="11.25" customHeight="1">
      <c r="D1" s="5" t="s">
        <v>78</v>
      </c>
    </row>
    <row r="2" s="5" customFormat="1" ht="11.25" customHeight="1">
      <c r="D2" s="5" t="s">
        <v>15</v>
      </c>
    </row>
    <row r="3" s="5" customFormat="1" ht="11.25" customHeight="1">
      <c r="D3" s="5" t="s">
        <v>16</v>
      </c>
    </row>
    <row r="4" s="5" customFormat="1" ht="11.25" customHeight="1">
      <c r="D4" s="5" t="s">
        <v>17</v>
      </c>
    </row>
    <row r="5" s="5" customFormat="1" ht="11.25" customHeight="1">
      <c r="D5" s="5" t="s">
        <v>18</v>
      </c>
    </row>
    <row r="6" spans="4:6" s="5" customFormat="1" ht="11.25" customHeight="1">
      <c r="D6" s="5" t="s">
        <v>19</v>
      </c>
      <c r="F6" s="245" t="s">
        <v>300</v>
      </c>
    </row>
    <row r="7" s="1" customFormat="1" ht="13.5" customHeight="1"/>
    <row r="8" spans="1:4" s="1" customFormat="1" ht="13.5" customHeight="1">
      <c r="A8" s="20" t="s">
        <v>68</v>
      </c>
      <c r="B8" s="20"/>
      <c r="C8" s="20"/>
      <c r="D8" s="20"/>
    </row>
    <row r="9" spans="1:4" s="1" customFormat="1" ht="13.5" customHeight="1">
      <c r="A9" s="20" t="s">
        <v>79</v>
      </c>
      <c r="B9" s="20"/>
      <c r="C9" s="20"/>
      <c r="D9" s="20"/>
    </row>
    <row r="10" s="1" customFormat="1" ht="16.5" customHeight="1"/>
    <row r="11" spans="1:4" s="3" customFormat="1" ht="32.25" customHeight="1">
      <c r="A11" s="297" t="s">
        <v>325</v>
      </c>
      <c r="B11" s="297"/>
      <c r="C11" s="297"/>
      <c r="D11" s="297"/>
    </row>
    <row r="12" s="1" customFormat="1" ht="13.5" customHeight="1" thickBot="1">
      <c r="D12" s="6"/>
    </row>
    <row r="13" spans="1:4" s="1" customFormat="1" ht="45.75" customHeight="1" thickBot="1">
      <c r="A13" s="152" t="s">
        <v>20</v>
      </c>
      <c r="B13" s="153" t="s">
        <v>80</v>
      </c>
      <c r="C13" s="153" t="s">
        <v>81</v>
      </c>
      <c r="D13" s="154" t="s">
        <v>82</v>
      </c>
    </row>
    <row r="14" spans="1:4" s="1" customFormat="1" ht="15.75" thickBot="1">
      <c r="A14" s="155">
        <v>1</v>
      </c>
      <c r="B14" s="156">
        <v>2</v>
      </c>
      <c r="C14" s="156">
        <v>3</v>
      </c>
      <c r="D14" s="157">
        <v>4</v>
      </c>
    </row>
    <row r="15" spans="1:4" s="1" customFormat="1" ht="15.75">
      <c r="A15" s="148">
        <f>'таб.1.1 (СОТиН)'!A13</f>
        <v>1</v>
      </c>
      <c r="B15" s="149" t="s">
        <v>324</v>
      </c>
      <c r="C15" s="282">
        <v>0</v>
      </c>
      <c r="D15" s="150">
        <v>182</v>
      </c>
    </row>
    <row r="16" spans="1:4" s="1" customFormat="1" ht="15.75">
      <c r="A16" s="147">
        <v>2</v>
      </c>
      <c r="B16" s="149" t="s">
        <v>324</v>
      </c>
      <c r="C16" s="282">
        <v>0</v>
      </c>
      <c r="D16" s="150">
        <v>182</v>
      </c>
    </row>
    <row r="17" spans="1:4" s="1" customFormat="1" ht="15.75">
      <c r="A17" s="124">
        <v>3</v>
      </c>
      <c r="B17" s="149" t="s">
        <v>324</v>
      </c>
      <c r="C17" s="282">
        <v>1.5</v>
      </c>
      <c r="D17" s="150">
        <v>182</v>
      </c>
    </row>
    <row r="18" spans="1:4" s="1" customFormat="1" ht="15.75">
      <c r="A18" s="124">
        <v>4</v>
      </c>
      <c r="B18" s="149" t="s">
        <v>324</v>
      </c>
      <c r="C18" s="282">
        <v>0</v>
      </c>
      <c r="D18" s="150">
        <v>182</v>
      </c>
    </row>
    <row r="19" spans="1:4" s="1" customFormat="1" ht="15.75">
      <c r="A19" s="124">
        <v>5</v>
      </c>
      <c r="B19" s="149" t="s">
        <v>324</v>
      </c>
      <c r="C19" s="282">
        <v>0</v>
      </c>
      <c r="D19" s="150">
        <v>182</v>
      </c>
    </row>
    <row r="20" spans="1:4" s="1" customFormat="1" ht="15.75">
      <c r="A20" s="124">
        <v>6</v>
      </c>
      <c r="B20" s="149" t="s">
        <v>324</v>
      </c>
      <c r="C20" s="282">
        <v>0</v>
      </c>
      <c r="D20" s="150">
        <v>182</v>
      </c>
    </row>
    <row r="21" spans="1:4" s="1" customFormat="1" ht="15.75">
      <c r="A21" s="124">
        <v>7</v>
      </c>
      <c r="B21" s="149" t="s">
        <v>324</v>
      </c>
      <c r="C21" s="282">
        <v>0</v>
      </c>
      <c r="D21" s="150">
        <v>182</v>
      </c>
    </row>
    <row r="22" spans="1:4" s="1" customFormat="1" ht="15.75">
      <c r="A22" s="124">
        <v>8</v>
      </c>
      <c r="B22" s="149" t="s">
        <v>324</v>
      </c>
      <c r="C22" s="282">
        <v>1</v>
      </c>
      <c r="D22" s="150">
        <v>182</v>
      </c>
    </row>
    <row r="23" spans="1:4" s="1" customFormat="1" ht="15.75">
      <c r="A23" s="124">
        <v>9</v>
      </c>
      <c r="B23" s="149" t="s">
        <v>324</v>
      </c>
      <c r="C23" s="282">
        <v>0.3</v>
      </c>
      <c r="D23" s="150">
        <v>182</v>
      </c>
    </row>
    <row r="24" spans="1:4" s="1" customFormat="1" ht="15.75">
      <c r="A24" s="124">
        <v>10</v>
      </c>
      <c r="B24" s="149" t="s">
        <v>324</v>
      </c>
      <c r="C24" s="282">
        <v>0</v>
      </c>
      <c r="D24" s="150">
        <v>182</v>
      </c>
    </row>
    <row r="25" spans="1:4" s="1" customFormat="1" ht="15.75">
      <c r="A25" s="124">
        <v>11</v>
      </c>
      <c r="B25" s="149" t="s">
        <v>324</v>
      </c>
      <c r="C25" s="282">
        <v>0</v>
      </c>
      <c r="D25" s="150">
        <v>182</v>
      </c>
    </row>
    <row r="26" spans="1:4" s="1" customFormat="1" ht="15.75">
      <c r="A26" s="124">
        <v>12</v>
      </c>
      <c r="B26" s="149" t="s">
        <v>324</v>
      </c>
      <c r="C26" s="282">
        <v>0</v>
      </c>
      <c r="D26" s="150">
        <v>182</v>
      </c>
    </row>
    <row r="27" spans="1:4" s="1" customFormat="1" ht="15">
      <c r="A27" s="82"/>
      <c r="B27" s="83"/>
      <c r="C27" s="84"/>
      <c r="D27" s="83"/>
    </row>
    <row r="28" spans="2:8" s="115" customFormat="1" ht="48" customHeight="1">
      <c r="B28" s="137" t="s">
        <v>320</v>
      </c>
      <c r="C28" s="244"/>
      <c r="D28" s="137" t="s">
        <v>295</v>
      </c>
      <c r="E28" s="119"/>
      <c r="F28" s="116"/>
      <c r="H28" s="117"/>
    </row>
    <row r="29" s="1" customFormat="1" ht="15"/>
    <row r="30" s="1" customFormat="1" ht="15.75" customHeight="1">
      <c r="B30" s="5" t="s">
        <v>83</v>
      </c>
    </row>
  </sheetData>
  <sheetProtection/>
  <mergeCells count="1">
    <mergeCell ref="A11:D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SheetLayoutView="100" zoomScalePageLayoutView="0" workbookViewId="0" topLeftCell="A1">
      <selection activeCell="A3" sqref="A3:B3"/>
    </sheetView>
  </sheetViews>
  <sheetFormatPr defaultColWidth="10.75390625" defaultRowHeight="12.75"/>
  <cols>
    <col min="1" max="1" width="104.375" style="2" customWidth="1"/>
    <col min="2" max="2" width="34.375" style="2" customWidth="1"/>
    <col min="3" max="3" width="10.75390625" style="2" customWidth="1"/>
    <col min="4" max="16384" width="10.75390625" style="2" customWidth="1"/>
  </cols>
  <sheetData>
    <row r="1" s="1" customFormat="1" ht="15"/>
    <row r="2" spans="1:2" s="3" customFormat="1" ht="15.75">
      <c r="A2" s="298" t="s">
        <v>326</v>
      </c>
      <c r="B2" s="298"/>
    </row>
    <row r="3" spans="1:2" s="1" customFormat="1" ht="28.5" customHeight="1">
      <c r="A3" s="299" t="s">
        <v>319</v>
      </c>
      <c r="B3" s="299"/>
    </row>
    <row r="4" spans="1:2" s="5" customFormat="1" ht="12">
      <c r="A4" s="300" t="s">
        <v>72</v>
      </c>
      <c r="B4" s="300"/>
    </row>
    <row r="5" s="1" customFormat="1" ht="13.5" customHeight="1" thickBot="1"/>
    <row r="6" spans="1:2" s="1" customFormat="1" ht="15">
      <c r="A6" s="136" t="s">
        <v>296</v>
      </c>
      <c r="B6" s="229">
        <f>MAX('1.1'!D15:D26)</f>
        <v>182</v>
      </c>
    </row>
    <row r="7" spans="1:2" s="1" customFormat="1" ht="16.5">
      <c r="A7" s="77" t="s">
        <v>77</v>
      </c>
      <c r="B7" s="293">
        <f>SUM('1.1'!C15:C26)</f>
        <v>2.8</v>
      </c>
    </row>
    <row r="8" spans="1:2" s="1" customFormat="1" ht="30" customHeight="1" thickBot="1">
      <c r="A8" s="78" t="s">
        <v>22</v>
      </c>
      <c r="B8" s="126">
        <f>B7/B6</f>
        <v>0.015384615384615384</v>
      </c>
    </row>
    <row r="9" spans="1:2" s="1" customFormat="1" ht="15">
      <c r="A9" s="75"/>
      <c r="B9" s="76"/>
    </row>
    <row r="10" spans="1:6" s="115" customFormat="1" ht="30" customHeight="1">
      <c r="A10" s="19" t="s">
        <v>321</v>
      </c>
      <c r="B10" s="138" t="s">
        <v>295</v>
      </c>
      <c r="C10" s="119"/>
      <c r="D10" s="116"/>
      <c r="F10" s="117"/>
    </row>
    <row r="11" ht="3" customHeight="1"/>
  </sheetData>
  <sheetProtection/>
  <mergeCells count="3">
    <mergeCell ref="A2:B2"/>
    <mergeCell ref="A3:B3"/>
    <mergeCell ref="A4:B4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5"/>
  <sheetViews>
    <sheetView view="pageBreakPreview" zoomScale="60" workbookViewId="0" topLeftCell="A1">
      <selection activeCell="C10" sqref="C10"/>
    </sheetView>
  </sheetViews>
  <sheetFormatPr defaultColWidth="10.75390625" defaultRowHeight="12.75"/>
  <cols>
    <col min="1" max="1" width="45.25390625" style="2" customWidth="1"/>
    <col min="2" max="3" width="32.25390625" style="2" customWidth="1"/>
    <col min="4" max="7" width="11.125" style="2" customWidth="1"/>
    <col min="8" max="16384" width="10.75390625" style="2" customWidth="1"/>
  </cols>
  <sheetData>
    <row r="1" ht="12.75" customHeight="1"/>
    <row r="2" spans="1:7" s="3" customFormat="1" ht="31.5" customHeight="1">
      <c r="A2" s="301" t="s">
        <v>308</v>
      </c>
      <c r="B2" s="301"/>
      <c r="C2" s="301"/>
      <c r="D2" s="301"/>
      <c r="E2" s="301"/>
      <c r="F2" s="301"/>
      <c r="G2" s="301"/>
    </row>
    <row r="3" spans="1:7" s="1" customFormat="1" ht="15">
      <c r="A3" s="25"/>
      <c r="B3" s="299" t="s">
        <v>319</v>
      </c>
      <c r="C3" s="299"/>
      <c r="D3" s="25"/>
      <c r="E3" s="25"/>
      <c r="F3" s="25"/>
      <c r="G3" s="25"/>
    </row>
    <row r="4" spans="1:5" s="5" customFormat="1" ht="12.75" customHeight="1">
      <c r="A4" s="27" t="s">
        <v>72</v>
      </c>
      <c r="B4" s="24"/>
      <c r="C4" s="24"/>
      <c r="D4" s="24"/>
      <c r="E4" s="24"/>
    </row>
    <row r="5" s="1" customFormat="1" ht="13.5" customHeight="1"/>
    <row r="6" spans="1:7" s="1" customFormat="1" ht="26.25" customHeight="1">
      <c r="A6" s="302" t="s">
        <v>73</v>
      </c>
      <c r="B6" s="302" t="s">
        <v>276</v>
      </c>
      <c r="C6" s="302" t="s">
        <v>74</v>
      </c>
      <c r="D6" s="305" t="s">
        <v>26</v>
      </c>
      <c r="E6" s="305"/>
      <c r="F6" s="305"/>
      <c r="G6" s="305"/>
    </row>
    <row r="7" spans="1:7" s="1" customFormat="1" ht="41.25" customHeight="1">
      <c r="A7" s="303"/>
      <c r="B7" s="303"/>
      <c r="C7" s="303"/>
      <c r="D7" s="270" t="s">
        <v>297</v>
      </c>
      <c r="E7" s="270" t="s">
        <v>289</v>
      </c>
      <c r="F7" s="270" t="s">
        <v>290</v>
      </c>
      <c r="G7" s="270" t="s">
        <v>291</v>
      </c>
    </row>
    <row r="8" spans="1:7" s="1" customFormat="1" ht="49.5">
      <c r="A8" s="28" t="s">
        <v>22</v>
      </c>
      <c r="B8" s="123"/>
      <c r="C8" s="123"/>
      <c r="D8" s="274">
        <v>0</v>
      </c>
      <c r="E8" s="274">
        <v>0.03</v>
      </c>
      <c r="F8" s="274">
        <v>0.029</v>
      </c>
      <c r="G8" s="271">
        <f>F8*(1-0.015)</f>
        <v>0.028565</v>
      </c>
    </row>
    <row r="9" spans="1:7" s="1" customFormat="1" ht="49.5">
      <c r="A9" s="28" t="s">
        <v>75</v>
      </c>
      <c r="B9" s="273" t="s">
        <v>14</v>
      </c>
      <c r="C9" s="273" t="s">
        <v>323</v>
      </c>
      <c r="D9" s="275" t="s">
        <v>14</v>
      </c>
      <c r="E9" s="275" t="s">
        <v>14</v>
      </c>
      <c r="F9" s="275" t="s">
        <v>14</v>
      </c>
      <c r="G9" s="273" t="s">
        <v>14</v>
      </c>
    </row>
    <row r="10" spans="1:7" s="1" customFormat="1" ht="49.5">
      <c r="A10" s="28" t="s">
        <v>76</v>
      </c>
      <c r="B10" s="272"/>
      <c r="C10" s="272"/>
      <c r="D10" s="276">
        <v>0.927</v>
      </c>
      <c r="E10" s="277">
        <v>1.0102</v>
      </c>
      <c r="F10" s="277">
        <v>1.0102</v>
      </c>
      <c r="G10" s="277">
        <v>1.0102</v>
      </c>
    </row>
    <row r="11" spans="1:7" s="5" customFormat="1" ht="26.25" customHeight="1">
      <c r="A11" s="306" t="s">
        <v>263</v>
      </c>
      <c r="B11" s="307"/>
      <c r="C11" s="307"/>
      <c r="D11" s="307"/>
      <c r="E11" s="307"/>
      <c r="F11" s="307"/>
      <c r="G11" s="307"/>
    </row>
    <row r="12" s="1" customFormat="1" ht="12.75" customHeight="1"/>
    <row r="13" spans="1:7" s="115" customFormat="1" ht="30" customHeight="1">
      <c r="A13" s="137" t="s">
        <v>320</v>
      </c>
      <c r="C13" s="137" t="s">
        <v>295</v>
      </c>
      <c r="E13" s="304"/>
      <c r="F13" s="304"/>
      <c r="G13" s="117"/>
    </row>
    <row r="14" s="1" customFormat="1" ht="15">
      <c r="A14" s="7"/>
    </row>
    <row r="15" s="1" customFormat="1" ht="16.5" customHeight="1">
      <c r="A15" s="1" t="s">
        <v>262</v>
      </c>
    </row>
  </sheetData>
  <sheetProtection/>
  <mergeCells count="8">
    <mergeCell ref="A2:G2"/>
    <mergeCell ref="B3:C3"/>
    <mergeCell ref="A6:A7"/>
    <mergeCell ref="B6:B7"/>
    <mergeCell ref="C6:C7"/>
    <mergeCell ref="E13:F13"/>
    <mergeCell ref="D6:G6"/>
    <mergeCell ref="A11:G11"/>
  </mergeCells>
  <printOptions/>
  <pageMargins left="0.7" right="0.7" top="0.75" bottom="0.75" header="0.3" footer="0.3"/>
  <pageSetup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6">
      <selection activeCell="C23" sqref="C23"/>
    </sheetView>
  </sheetViews>
  <sheetFormatPr defaultColWidth="10.75390625" defaultRowHeight="12.75" outlineLevelCol="1"/>
  <cols>
    <col min="1" max="1" width="4.625" style="2" customWidth="1"/>
    <col min="2" max="2" width="53.125" style="2" customWidth="1"/>
    <col min="3" max="3" width="25.75390625" style="2" customWidth="1"/>
    <col min="4" max="4" width="23.375" style="2" customWidth="1" outlineLevel="1"/>
    <col min="5" max="5" width="14.75390625" style="2" customWidth="1" outlineLevel="1"/>
    <col min="6" max="6" width="16.00390625" style="2" customWidth="1" outlineLevel="1"/>
    <col min="7" max="7" width="16.375" style="234" customWidth="1" outlineLevel="1"/>
    <col min="8" max="16384" width="10.75390625" style="2" customWidth="1"/>
  </cols>
  <sheetData>
    <row r="1" spans="5:7" s="5" customFormat="1" ht="12" customHeight="1">
      <c r="E1" s="5" t="s">
        <v>67</v>
      </c>
      <c r="G1" s="231"/>
    </row>
    <row r="2" spans="5:7" s="5" customFormat="1" ht="12">
      <c r="E2" s="5" t="s">
        <v>15</v>
      </c>
      <c r="G2" s="231"/>
    </row>
    <row r="3" spans="5:7" s="5" customFormat="1" ht="12">
      <c r="E3" s="5" t="s">
        <v>16</v>
      </c>
      <c r="G3" s="231"/>
    </row>
    <row r="4" spans="5:7" s="12" customFormat="1" ht="12">
      <c r="E4" s="5" t="s">
        <v>17</v>
      </c>
      <c r="G4" s="232"/>
    </row>
    <row r="5" spans="5:7" s="12" customFormat="1" ht="12">
      <c r="E5" s="5" t="s">
        <v>18</v>
      </c>
      <c r="G5" s="232"/>
    </row>
    <row r="6" spans="5:7" s="12" customFormat="1" ht="12">
      <c r="E6" s="5" t="s">
        <v>19</v>
      </c>
      <c r="G6" s="232"/>
    </row>
    <row r="7" s="12" customFormat="1" ht="15" customHeight="1">
      <c r="G7" s="232"/>
    </row>
    <row r="8" spans="1:7" s="19" customFormat="1" ht="15.75">
      <c r="A8" s="30" t="s">
        <v>68</v>
      </c>
      <c r="B8" s="30"/>
      <c r="C8" s="30"/>
      <c r="D8" s="30"/>
      <c r="E8" s="30"/>
      <c r="F8" s="30"/>
      <c r="G8" s="233"/>
    </row>
    <row r="9" spans="1:7" s="19" customFormat="1" ht="15" customHeight="1">
      <c r="A9" s="30" t="s">
        <v>69</v>
      </c>
      <c r="B9" s="30"/>
      <c r="C9" s="30"/>
      <c r="D9" s="30"/>
      <c r="E9" s="30"/>
      <c r="F9" s="30"/>
      <c r="G9" s="233"/>
    </row>
    <row r="10" spans="1:7" s="19" customFormat="1" ht="15" customHeight="1">
      <c r="A10" s="30" t="s">
        <v>327</v>
      </c>
      <c r="B10" s="30"/>
      <c r="C10" s="30"/>
      <c r="D10" s="30"/>
      <c r="E10" s="30"/>
      <c r="F10" s="30"/>
      <c r="G10" s="233"/>
    </row>
    <row r="11" ht="8.25" customHeight="1"/>
    <row r="12" spans="1:7" ht="15.75">
      <c r="A12" s="30" t="s">
        <v>329</v>
      </c>
      <c r="B12" s="30"/>
      <c r="C12" s="30"/>
      <c r="D12" s="30"/>
      <c r="E12" s="30"/>
      <c r="F12" s="30"/>
      <c r="G12" s="233"/>
    </row>
    <row r="13" spans="2:7" s="8" customFormat="1" ht="16.5" customHeight="1">
      <c r="B13" s="312" t="s">
        <v>319</v>
      </c>
      <c r="C13" s="312"/>
      <c r="D13" s="312"/>
      <c r="E13" s="312"/>
      <c r="F13" s="312"/>
      <c r="G13" s="312"/>
    </row>
    <row r="14" spans="2:7" s="9" customFormat="1" ht="13.5" customHeight="1">
      <c r="B14" s="29" t="s">
        <v>25</v>
      </c>
      <c r="C14" s="29"/>
      <c r="D14" s="29"/>
      <c r="E14" s="29"/>
      <c r="F14" s="29"/>
      <c r="G14" s="235"/>
    </row>
    <row r="15" ht="16.5" customHeight="1" thickBot="1"/>
    <row r="16" spans="1:7" s="16" customFormat="1" ht="15">
      <c r="A16" s="317" t="s">
        <v>84</v>
      </c>
      <c r="B16" s="310" t="s">
        <v>70</v>
      </c>
      <c r="C16" s="310" t="s">
        <v>13</v>
      </c>
      <c r="D16" s="310"/>
      <c r="E16" s="310" t="s">
        <v>59</v>
      </c>
      <c r="F16" s="310" t="s">
        <v>200</v>
      </c>
      <c r="G16" s="314" t="s">
        <v>60</v>
      </c>
    </row>
    <row r="17" spans="1:7" s="16" customFormat="1" ht="30.75" thickBot="1">
      <c r="A17" s="318"/>
      <c r="B17" s="316"/>
      <c r="C17" s="170" t="s">
        <v>199</v>
      </c>
      <c r="D17" s="170" t="s">
        <v>61</v>
      </c>
      <c r="E17" s="313"/>
      <c r="F17" s="313"/>
      <c r="G17" s="315"/>
    </row>
    <row r="18" spans="1:7" s="17" customFormat="1" ht="15.75" thickBot="1">
      <c r="A18" s="308">
        <v>1</v>
      </c>
      <c r="B18" s="309"/>
      <c r="C18" s="169">
        <v>2</v>
      </c>
      <c r="D18" s="169">
        <v>3</v>
      </c>
      <c r="E18" s="169">
        <v>4</v>
      </c>
      <c r="F18" s="169">
        <v>5</v>
      </c>
      <c r="G18" s="236">
        <v>6</v>
      </c>
    </row>
    <row r="19" spans="1:7" ht="45">
      <c r="A19" s="166" t="s">
        <v>85</v>
      </c>
      <c r="B19" s="167" t="s">
        <v>264</v>
      </c>
      <c r="C19" s="258" t="s">
        <v>14</v>
      </c>
      <c r="D19" s="258" t="s">
        <v>14</v>
      </c>
      <c r="E19" s="246" t="s">
        <v>14</v>
      </c>
      <c r="F19" s="247" t="s">
        <v>14</v>
      </c>
      <c r="G19" s="248">
        <f>(G21+G22)/2</f>
        <v>2</v>
      </c>
    </row>
    <row r="20" spans="1:7" ht="15">
      <c r="A20" s="159"/>
      <c r="B20" s="112" t="s">
        <v>66</v>
      </c>
      <c r="C20" s="259"/>
      <c r="D20" s="259"/>
      <c r="E20" s="249"/>
      <c r="F20" s="250"/>
      <c r="G20" s="251"/>
    </row>
    <row r="21" spans="1:7" s="18" customFormat="1" ht="60">
      <c r="A21" s="160" t="s">
        <v>86</v>
      </c>
      <c r="B21" s="125" t="s">
        <v>146</v>
      </c>
      <c r="C21" s="260">
        <v>0.3</v>
      </c>
      <c r="D21" s="260">
        <v>0.3</v>
      </c>
      <c r="E21" s="252">
        <f>IF(D21=0,IF(C21=0,100%,120%),C21/D21)</f>
        <v>1</v>
      </c>
      <c r="F21" s="250" t="s">
        <v>62</v>
      </c>
      <c r="G21" s="253">
        <f>IF(F21="прямая",IF(E21&lt;80%,3,IF(E21&gt;120%,1,2)),IF(E21&gt;120%,3,IF(E21&lt;80%,1,2)))</f>
        <v>2</v>
      </c>
    </row>
    <row r="22" spans="1:9" s="18" customFormat="1" ht="75">
      <c r="A22" s="160" t="s">
        <v>107</v>
      </c>
      <c r="B22" s="114" t="s">
        <v>265</v>
      </c>
      <c r="C22" s="249">
        <f>SUM(C24:C27)</f>
        <v>10</v>
      </c>
      <c r="D22" s="249">
        <f>SUM(D24:D27)</f>
        <v>10</v>
      </c>
      <c r="E22" s="252">
        <f>IF(D22=0,IF(C22=0,100%,120%),C22/D22)</f>
        <v>1</v>
      </c>
      <c r="F22" s="250" t="s">
        <v>62</v>
      </c>
      <c r="G22" s="253">
        <f>IF(F22="прямая",IF(E22&lt;80%,3,IF(E22&gt;120%,1,2)),IF(E22&gt;120%,3,IF(E22&lt;80%,1,2)))</f>
        <v>2</v>
      </c>
      <c r="I22" s="18" t="s">
        <v>301</v>
      </c>
    </row>
    <row r="23" spans="1:7" ht="15">
      <c r="A23" s="159"/>
      <c r="B23" s="112" t="s">
        <v>71</v>
      </c>
      <c r="C23" s="259"/>
      <c r="D23" s="259"/>
      <c r="E23" s="249"/>
      <c r="F23" s="250"/>
      <c r="G23" s="253"/>
    </row>
    <row r="24" spans="1:7" ht="30">
      <c r="A24" s="158" t="s">
        <v>100</v>
      </c>
      <c r="B24" s="112" t="s">
        <v>104</v>
      </c>
      <c r="C24" s="261">
        <v>4</v>
      </c>
      <c r="D24" s="261">
        <f>'2.4'!F12</f>
        <v>4</v>
      </c>
      <c r="E24" s="252">
        <f>IF(D24=0,IF(C24=0,100%,120%),C24/D24)</f>
        <v>1</v>
      </c>
      <c r="F24" s="250" t="s">
        <v>14</v>
      </c>
      <c r="G24" s="253" t="s">
        <v>14</v>
      </c>
    </row>
    <row r="25" spans="1:7" ht="60">
      <c r="A25" s="158" t="s">
        <v>101</v>
      </c>
      <c r="B25" s="112" t="s">
        <v>105</v>
      </c>
      <c r="C25" s="261">
        <v>1</v>
      </c>
      <c r="D25" s="261">
        <f>'2.4'!F13</f>
        <v>1</v>
      </c>
      <c r="E25" s="252">
        <f>IF(D25=0,IF(C25=0,100%,120%),C25/D25)</f>
        <v>1</v>
      </c>
      <c r="F25" s="250" t="s">
        <v>14</v>
      </c>
      <c r="G25" s="253" t="s">
        <v>14</v>
      </c>
    </row>
    <row r="26" spans="1:7" ht="30">
      <c r="A26" s="158" t="s">
        <v>102</v>
      </c>
      <c r="B26" s="112" t="s">
        <v>106</v>
      </c>
      <c r="C26" s="261">
        <v>4</v>
      </c>
      <c r="D26" s="261">
        <f>'2.4'!F14</f>
        <v>4</v>
      </c>
      <c r="E26" s="252">
        <f>IF(D26=0,IF(C26=0,100%,120%),C26/D26)</f>
        <v>1</v>
      </c>
      <c r="F26" s="250" t="s">
        <v>14</v>
      </c>
      <c r="G26" s="253" t="s">
        <v>14</v>
      </c>
    </row>
    <row r="27" spans="1:7" ht="45">
      <c r="A27" s="158" t="s">
        <v>103</v>
      </c>
      <c r="B27" s="112" t="s">
        <v>266</v>
      </c>
      <c r="C27" s="261">
        <v>1</v>
      </c>
      <c r="D27" s="261">
        <f>'2.4'!F15</f>
        <v>1</v>
      </c>
      <c r="E27" s="252">
        <f>IF(D27=0,IF(C27=0,100%,120%),C27/D27)</f>
        <v>1</v>
      </c>
      <c r="F27" s="250" t="s">
        <v>14</v>
      </c>
      <c r="G27" s="253" t="s">
        <v>14</v>
      </c>
    </row>
    <row r="28" spans="1:7" ht="45">
      <c r="A28" s="160" t="s">
        <v>87</v>
      </c>
      <c r="B28" s="112" t="s">
        <v>267</v>
      </c>
      <c r="C28" s="259" t="s">
        <v>14</v>
      </c>
      <c r="D28" s="259" t="s">
        <v>14</v>
      </c>
      <c r="E28" s="249" t="s">
        <v>14</v>
      </c>
      <c r="F28" s="250" t="s">
        <v>14</v>
      </c>
      <c r="G28" s="253">
        <f>SUM(G30:G32)/3</f>
        <v>2</v>
      </c>
    </row>
    <row r="29" spans="1:7" ht="15">
      <c r="A29" s="159"/>
      <c r="B29" s="112" t="s">
        <v>63</v>
      </c>
      <c r="C29" s="259"/>
      <c r="D29" s="259"/>
      <c r="E29" s="249"/>
      <c r="F29" s="250"/>
      <c r="G29" s="253"/>
    </row>
    <row r="30" spans="1:7" s="18" customFormat="1" ht="45">
      <c r="A30" s="160" t="s">
        <v>88</v>
      </c>
      <c r="B30" s="114" t="s">
        <v>131</v>
      </c>
      <c r="C30" s="261">
        <v>1</v>
      </c>
      <c r="D30" s="261">
        <f>'2.4'!F16</f>
        <v>1</v>
      </c>
      <c r="E30" s="252">
        <f>IF(D30=0,IF(C30=0,100%,120%),C30/D30)</f>
        <v>1</v>
      </c>
      <c r="F30" s="250" t="s">
        <v>62</v>
      </c>
      <c r="G30" s="253">
        <f aca="true" t="shared" si="0" ref="G30:G36">IF(F30="прямая",IF(E30&lt;80%,3,IF(E30&gt;120%,1,2)),IF(E30&gt;120%,3,IF(E30&lt;80%,1,2)))</f>
        <v>2</v>
      </c>
    </row>
    <row r="31" spans="1:7" s="18" customFormat="1" ht="60">
      <c r="A31" s="160" t="s">
        <v>89</v>
      </c>
      <c r="B31" s="114" t="s">
        <v>132</v>
      </c>
      <c r="C31" s="261">
        <v>0</v>
      </c>
      <c r="D31" s="261">
        <f>'2.4'!F17</f>
        <v>0</v>
      </c>
      <c r="E31" s="252">
        <f>IF(D31=0,IF(C31=0,100%,120%),C31/D31)</f>
        <v>1</v>
      </c>
      <c r="F31" s="250" t="s">
        <v>62</v>
      </c>
      <c r="G31" s="253">
        <f t="shared" si="0"/>
        <v>2</v>
      </c>
    </row>
    <row r="32" spans="1:7" s="18" customFormat="1" ht="48" customHeight="1">
      <c r="A32" s="160" t="s">
        <v>90</v>
      </c>
      <c r="B32" s="114" t="s">
        <v>133</v>
      </c>
      <c r="C32" s="261">
        <v>0</v>
      </c>
      <c r="D32" s="261">
        <f>'2.4'!F18</f>
        <v>0</v>
      </c>
      <c r="E32" s="252">
        <f>IF(D32=0,IF(C32=0,100%,120%),C32/D32)</f>
        <v>1</v>
      </c>
      <c r="F32" s="250" t="s">
        <v>62</v>
      </c>
      <c r="G32" s="253">
        <f t="shared" si="0"/>
        <v>2</v>
      </c>
    </row>
    <row r="33" spans="1:7" ht="60">
      <c r="A33" s="160" t="s">
        <v>91</v>
      </c>
      <c r="B33" s="112" t="s">
        <v>268</v>
      </c>
      <c r="C33" s="261">
        <v>1</v>
      </c>
      <c r="D33" s="261">
        <f>'2.4'!F19</f>
        <v>1</v>
      </c>
      <c r="E33" s="252">
        <f>IF(D33=0,IF(C33=0,100%,120%),C33/D33)</f>
        <v>1</v>
      </c>
      <c r="F33" s="250" t="s">
        <v>62</v>
      </c>
      <c r="G33" s="253">
        <f t="shared" si="0"/>
        <v>2</v>
      </c>
    </row>
    <row r="34" spans="1:7" ht="75">
      <c r="A34" s="160" t="s">
        <v>92</v>
      </c>
      <c r="B34" s="112" t="s">
        <v>99</v>
      </c>
      <c r="C34" s="261">
        <v>1</v>
      </c>
      <c r="D34" s="261">
        <f>'2.4'!F20</f>
        <v>1</v>
      </c>
      <c r="E34" s="252">
        <f>IF(D34=0,IF(C34=0,100%,120%),C34/D34)</f>
        <v>1</v>
      </c>
      <c r="F34" s="250" t="s">
        <v>62</v>
      </c>
      <c r="G34" s="253">
        <f t="shared" si="0"/>
        <v>2</v>
      </c>
    </row>
    <row r="35" spans="1:7" s="8" customFormat="1" ht="45">
      <c r="A35" s="161" t="s">
        <v>93</v>
      </c>
      <c r="B35" s="127" t="s">
        <v>277</v>
      </c>
      <c r="C35" s="259" t="s">
        <v>14</v>
      </c>
      <c r="D35" s="259" t="s">
        <v>14</v>
      </c>
      <c r="E35" s="249"/>
      <c r="F35" s="250"/>
      <c r="G35" s="254">
        <f>G36</f>
        <v>1</v>
      </c>
    </row>
    <row r="36" spans="1:7" s="8" customFormat="1" ht="90">
      <c r="A36" s="161" t="s">
        <v>94</v>
      </c>
      <c r="B36" s="125" t="s">
        <v>269</v>
      </c>
      <c r="C36" s="262">
        <v>0</v>
      </c>
      <c r="D36" s="295">
        <f>'2.4'!F21</f>
        <v>0.0197</v>
      </c>
      <c r="E36" s="252">
        <f>IF(D36=0,IF(C36=0,100%,120%),C36/D36)</f>
        <v>0</v>
      </c>
      <c r="F36" s="250" t="s">
        <v>64</v>
      </c>
      <c r="G36" s="253">
        <f t="shared" si="0"/>
        <v>1</v>
      </c>
    </row>
    <row r="37" spans="1:7" ht="60">
      <c r="A37" s="160" t="s">
        <v>95</v>
      </c>
      <c r="B37" s="112" t="s">
        <v>278</v>
      </c>
      <c r="C37" s="259" t="s">
        <v>14</v>
      </c>
      <c r="D37" s="259" t="s">
        <v>14</v>
      </c>
      <c r="E37" s="249" t="s">
        <v>14</v>
      </c>
      <c r="F37" s="250" t="s">
        <v>14</v>
      </c>
      <c r="G37" s="253">
        <f>SUM(G39:G40)/2</f>
        <v>1.5</v>
      </c>
    </row>
    <row r="38" spans="1:7" ht="15">
      <c r="A38" s="159"/>
      <c r="B38" s="112" t="s">
        <v>63</v>
      </c>
      <c r="C38" s="259"/>
      <c r="D38" s="259"/>
      <c r="E38" s="249"/>
      <c r="F38" s="250"/>
      <c r="G38" s="253"/>
    </row>
    <row r="39" spans="1:7" s="18" customFormat="1" ht="60">
      <c r="A39" s="160" t="s">
        <v>96</v>
      </c>
      <c r="B39" s="114" t="s">
        <v>270</v>
      </c>
      <c r="C39" s="263">
        <v>0.03</v>
      </c>
      <c r="D39" s="294">
        <f>'2.4'!F22</f>
        <v>0.24625</v>
      </c>
      <c r="E39" s="252">
        <f>IF(D39=0,IF(C39=0,100%,120%),C39/D39)</f>
        <v>0.12182741116751268</v>
      </c>
      <c r="F39" s="250" t="s">
        <v>64</v>
      </c>
      <c r="G39" s="253">
        <f>IF(F39="прямая",IF(E39&lt;80%,3,IF(E39&gt;120%,1,2)),IF(E39&gt;120%,3,IF(E39&lt;80%,1,2)))</f>
        <v>1</v>
      </c>
    </row>
    <row r="40" spans="1:7" s="18" customFormat="1" ht="90">
      <c r="A40" s="160" t="s">
        <v>97</v>
      </c>
      <c r="B40" s="114" t="s">
        <v>271</v>
      </c>
      <c r="C40" s="263">
        <v>0</v>
      </c>
      <c r="D40" s="263">
        <f>'2.4'!F23</f>
        <v>0</v>
      </c>
      <c r="E40" s="252">
        <f>IF(D40=0,IF(C40=0,100%,120%),C40/D40)</f>
        <v>1</v>
      </c>
      <c r="F40" s="250" t="s">
        <v>64</v>
      </c>
      <c r="G40" s="253">
        <f>IF(F40="прямая",IF(E40&lt;80%,3,IF(E40&gt;120%,1,2)),IF(E40&gt;120%,3,IF(E40&lt;80%,1,2)))</f>
        <v>2</v>
      </c>
    </row>
    <row r="41" spans="1:7" ht="30.75" thickBot="1">
      <c r="A41" s="163" t="s">
        <v>98</v>
      </c>
      <c r="B41" s="164" t="s">
        <v>108</v>
      </c>
      <c r="C41" s="264" t="s">
        <v>14</v>
      </c>
      <c r="D41" s="264" t="s">
        <v>14</v>
      </c>
      <c r="E41" s="255" t="s">
        <v>14</v>
      </c>
      <c r="F41" s="256" t="s">
        <v>14</v>
      </c>
      <c r="G41" s="257">
        <f>(G19+G28+G33+G34+G35+G37)/6</f>
        <v>1.75</v>
      </c>
    </row>
    <row r="42" ht="24.75" customHeight="1"/>
    <row r="43" spans="2:8" s="115" customFormat="1" ht="30" customHeight="1">
      <c r="B43" s="137" t="s">
        <v>320</v>
      </c>
      <c r="E43" s="311" t="s">
        <v>295</v>
      </c>
      <c r="F43" s="311"/>
      <c r="G43" s="311"/>
      <c r="H43" s="117"/>
    </row>
  </sheetData>
  <sheetProtection password="DCB2" sheet="1" formatCells="0" selectLockedCells="1"/>
  <mergeCells count="9">
    <mergeCell ref="A18:B18"/>
    <mergeCell ref="C16:D16"/>
    <mergeCell ref="E43:G43"/>
    <mergeCell ref="B13:G13"/>
    <mergeCell ref="F16:F17"/>
    <mergeCell ref="G16:G17"/>
    <mergeCell ref="B16:B17"/>
    <mergeCell ref="E16:E17"/>
    <mergeCell ref="A16:A17"/>
  </mergeCells>
  <printOptions/>
  <pageMargins left="0.3937007874015748" right="0.31496062992125984" top="0" bottom="0.1968503937007874" header="0.1968503937007874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4"/>
  <sheetViews>
    <sheetView view="pageBreakPreview" zoomScaleSheetLayoutView="100" zoomScalePageLayoutView="0" workbookViewId="0" topLeftCell="A1">
      <selection activeCell="C11" sqref="C11:D31"/>
    </sheetView>
  </sheetViews>
  <sheetFormatPr defaultColWidth="10.75390625" defaultRowHeight="12.75" outlineLevelCol="1"/>
  <cols>
    <col min="1" max="1" width="6.25390625" style="32" customWidth="1"/>
    <col min="2" max="2" width="63.875" style="8" customWidth="1"/>
    <col min="3" max="3" width="14.375" style="8" customWidth="1"/>
    <col min="4" max="4" width="14.375" style="8" customWidth="1" outlineLevel="1"/>
    <col min="5" max="5" width="13.25390625" style="8" customWidth="1" outlineLevel="1"/>
    <col min="6" max="6" width="15.75390625" style="8" customWidth="1" outlineLevel="1"/>
    <col min="7" max="7" width="15.75390625" style="234" customWidth="1" outlineLevel="1"/>
    <col min="8" max="16384" width="10.75390625" style="8" customWidth="1"/>
  </cols>
  <sheetData>
    <row r="2" spans="1:7" ht="15.75">
      <c r="A2" s="128" t="s">
        <v>330</v>
      </c>
      <c r="B2" s="129"/>
      <c r="C2" s="129"/>
      <c r="D2" s="129"/>
      <c r="E2" s="129"/>
      <c r="F2" s="129"/>
      <c r="G2" s="233"/>
    </row>
    <row r="3" spans="2:7" ht="16.5" customHeight="1">
      <c r="B3" s="312" t="s">
        <v>319</v>
      </c>
      <c r="C3" s="312"/>
      <c r="D3" s="312"/>
      <c r="E3" s="312"/>
      <c r="F3" s="312"/>
      <c r="G3" s="312"/>
    </row>
    <row r="4" spans="1:7" s="9" customFormat="1" ht="13.5" customHeight="1">
      <c r="A4" s="31"/>
      <c r="B4" s="29" t="s">
        <v>25</v>
      </c>
      <c r="C4" s="29"/>
      <c r="D4" s="29"/>
      <c r="E4" s="29"/>
      <c r="F4" s="29"/>
      <c r="G4" s="235"/>
    </row>
    <row r="5" ht="10.5" customHeight="1" thickBot="1"/>
    <row r="6" spans="1:7" s="130" customFormat="1" ht="15">
      <c r="A6" s="319" t="s">
        <v>84</v>
      </c>
      <c r="B6" s="323" t="s">
        <v>58</v>
      </c>
      <c r="C6" s="323" t="s">
        <v>13</v>
      </c>
      <c r="D6" s="323"/>
      <c r="E6" s="323" t="s">
        <v>59</v>
      </c>
      <c r="F6" s="323" t="s">
        <v>200</v>
      </c>
      <c r="G6" s="314" t="s">
        <v>60</v>
      </c>
    </row>
    <row r="7" spans="1:7" s="130" customFormat="1" ht="45.75" customHeight="1" thickBot="1">
      <c r="A7" s="320"/>
      <c r="B7" s="325"/>
      <c r="C7" s="174" t="s">
        <v>199</v>
      </c>
      <c r="D7" s="174" t="s">
        <v>61</v>
      </c>
      <c r="E7" s="324"/>
      <c r="F7" s="324"/>
      <c r="G7" s="315"/>
    </row>
    <row r="8" spans="1:7" s="131" customFormat="1" ht="15.75" thickBot="1">
      <c r="A8" s="321">
        <v>1</v>
      </c>
      <c r="B8" s="322"/>
      <c r="C8" s="151">
        <v>2</v>
      </c>
      <c r="D8" s="151">
        <v>3</v>
      </c>
      <c r="E8" s="151">
        <v>4</v>
      </c>
      <c r="F8" s="151">
        <v>5</v>
      </c>
      <c r="G8" s="236">
        <v>6</v>
      </c>
    </row>
    <row r="9" spans="1:7" ht="75">
      <c r="A9" s="175" t="s">
        <v>85</v>
      </c>
      <c r="B9" s="176" t="s">
        <v>272</v>
      </c>
      <c r="C9" s="258" t="s">
        <v>14</v>
      </c>
      <c r="D9" s="258" t="s">
        <v>14</v>
      </c>
      <c r="E9" s="168" t="s">
        <v>14</v>
      </c>
      <c r="F9" s="168" t="s">
        <v>14</v>
      </c>
      <c r="G9" s="237">
        <f>(G11+G12)/2</f>
        <v>2</v>
      </c>
    </row>
    <row r="10" spans="1:7" ht="15">
      <c r="A10" s="171"/>
      <c r="B10" s="127" t="s">
        <v>66</v>
      </c>
      <c r="C10" s="259"/>
      <c r="D10" s="259"/>
      <c r="E10" s="113"/>
      <c r="F10" s="113"/>
      <c r="G10" s="238"/>
    </row>
    <row r="11" spans="1:7" s="132" customFormat="1" ht="45" customHeight="1">
      <c r="A11" s="161" t="s">
        <v>86</v>
      </c>
      <c r="B11" s="125" t="s">
        <v>134</v>
      </c>
      <c r="C11" s="261">
        <v>0</v>
      </c>
      <c r="D11" s="261">
        <f>'2.4'!F25</f>
        <v>0</v>
      </c>
      <c r="E11" s="252">
        <f>IF(D11=0,IF(C11=0,100%,120%),C11/D11)</f>
        <v>1</v>
      </c>
      <c r="F11" s="113" t="s">
        <v>64</v>
      </c>
      <c r="G11" s="253">
        <f>IF(F11="прямая",IF(E11&lt;80%,3,IF(E11&gt;120%,1,2)),IF(E11&gt;120%,3,IF(E11&lt;80%,1,2)))</f>
        <v>2</v>
      </c>
    </row>
    <row r="12" spans="1:7" s="132" customFormat="1" ht="45">
      <c r="A12" s="161" t="s">
        <v>107</v>
      </c>
      <c r="B12" s="125" t="s">
        <v>273</v>
      </c>
      <c r="C12" s="261">
        <v>0</v>
      </c>
      <c r="D12" s="261">
        <f>'2.4'!F26</f>
        <v>0</v>
      </c>
      <c r="E12" s="252">
        <f>IF(D12=0,IF(C12=0,100%,120%),C12/D12)</f>
        <v>1</v>
      </c>
      <c r="F12" s="113" t="s">
        <v>64</v>
      </c>
      <c r="G12" s="253">
        <f>IF(F12="прямая",IF(E12&lt;80%,3,IF(E12&gt;120%,1,2)),IF(E12&gt;120%,3,IF(E12&lt;80%,1,2)))</f>
        <v>2</v>
      </c>
    </row>
    <row r="13" spans="1:7" ht="30">
      <c r="A13" s="171" t="s">
        <v>87</v>
      </c>
      <c r="B13" s="127" t="s">
        <v>274</v>
      </c>
      <c r="C13" s="259" t="s">
        <v>14</v>
      </c>
      <c r="D13" s="259" t="s">
        <v>14</v>
      </c>
      <c r="E13" s="113" t="s">
        <v>14</v>
      </c>
      <c r="F13" s="113" t="s">
        <v>14</v>
      </c>
      <c r="G13" s="238">
        <f>(G15+G16+G19)/3</f>
        <v>0.4166666666666667</v>
      </c>
    </row>
    <row r="14" spans="1:7" ht="15">
      <c r="A14" s="171"/>
      <c r="B14" s="127" t="s">
        <v>63</v>
      </c>
      <c r="C14" s="259"/>
      <c r="D14" s="259"/>
      <c r="E14" s="113"/>
      <c r="F14" s="113"/>
      <c r="G14" s="238"/>
    </row>
    <row r="15" spans="1:7" s="132" customFormat="1" ht="60">
      <c r="A15" s="161" t="s">
        <v>88</v>
      </c>
      <c r="B15" s="125" t="s">
        <v>135</v>
      </c>
      <c r="C15" s="261">
        <v>0</v>
      </c>
      <c r="D15" s="261">
        <f>'2.4'!F27</f>
        <v>0</v>
      </c>
      <c r="E15" s="252">
        <f>IF(D15=0,IF(C15=0,100%,120%),C15/D15)</f>
        <v>1</v>
      </c>
      <c r="F15" s="113" t="s">
        <v>64</v>
      </c>
      <c r="G15" s="253">
        <f>IF(F15="прямая",IF(E15&lt;80%,0.75,IF(E15&gt;120%,0.25,0.5)),IF(E15&gt;120%,0.75,IF(E15&lt;80%,0.25,0.5)))</f>
        <v>0.5</v>
      </c>
    </row>
    <row r="16" spans="1:7" s="132" customFormat="1" ht="45">
      <c r="A16" s="161" t="s">
        <v>89</v>
      </c>
      <c r="B16" s="125" t="s">
        <v>136</v>
      </c>
      <c r="C16" s="249">
        <f>C17+C18</f>
        <v>0</v>
      </c>
      <c r="D16" s="249">
        <f>D17+D18</f>
        <v>0</v>
      </c>
      <c r="E16" s="252">
        <f>IF(D16=0,IF(C16=0,100%,120%),C16/D16)</f>
        <v>1</v>
      </c>
      <c r="F16" s="113" t="s">
        <v>64</v>
      </c>
      <c r="G16" s="253">
        <f>IF(F16="прямая",IF(E16&lt;80%,0.75,IF(E16&gt;120%,0.25,0.5)),IF(E16&gt;120%,0.75,IF(E16&lt;80%,0.25,0.5)))</f>
        <v>0.5</v>
      </c>
    </row>
    <row r="17" spans="1:7" ht="45">
      <c r="A17" s="171" t="s">
        <v>100</v>
      </c>
      <c r="B17" s="127" t="s">
        <v>117</v>
      </c>
      <c r="C17" s="261">
        <v>0</v>
      </c>
      <c r="D17" s="261">
        <f>'2.4'!F28</f>
        <v>0</v>
      </c>
      <c r="E17" s="252">
        <f>IF(D17=0,IF(C17=0,100%,120%),C17/D17)</f>
        <v>1</v>
      </c>
      <c r="F17" s="113" t="s">
        <v>14</v>
      </c>
      <c r="G17" s="238" t="s">
        <v>14</v>
      </c>
    </row>
    <row r="18" spans="1:7" ht="15">
      <c r="A18" s="171" t="s">
        <v>101</v>
      </c>
      <c r="B18" s="127" t="s">
        <v>118</v>
      </c>
      <c r="C18" s="261">
        <v>0</v>
      </c>
      <c r="D18" s="261">
        <f>'2.4'!F29</f>
        <v>0</v>
      </c>
      <c r="E18" s="252">
        <f>IF(D18=0,IF(C18=0,100%,120%),C18/D18)</f>
        <v>1</v>
      </c>
      <c r="F18" s="113" t="s">
        <v>14</v>
      </c>
      <c r="G18" s="238" t="s">
        <v>14</v>
      </c>
    </row>
    <row r="19" spans="1:7" s="132" customFormat="1" ht="90">
      <c r="A19" s="161" t="s">
        <v>90</v>
      </c>
      <c r="B19" s="125" t="s">
        <v>275</v>
      </c>
      <c r="C19" s="262">
        <v>0</v>
      </c>
      <c r="D19" s="295">
        <f>'2.4'!F30</f>
        <v>0.05</v>
      </c>
      <c r="E19" s="252">
        <f>IF(D19=0,IF(C19=0,100%,120%),C19/D19)</f>
        <v>0</v>
      </c>
      <c r="F19" s="113" t="s">
        <v>64</v>
      </c>
      <c r="G19" s="253">
        <f>IF(F19="прямая",IF(E19&lt;80%,0.75,IF(E19&gt;120%,0.25,0.5)),IF(E19&gt;120%,0.75,IF(E19&lt;80%,0.25,0.5)))</f>
        <v>0.25</v>
      </c>
    </row>
    <row r="20" spans="1:7" ht="30">
      <c r="A20" s="171" t="s">
        <v>91</v>
      </c>
      <c r="B20" s="127" t="s">
        <v>137</v>
      </c>
      <c r="C20" s="259" t="s">
        <v>14</v>
      </c>
      <c r="D20" s="259" t="s">
        <v>14</v>
      </c>
      <c r="E20" s="113" t="s">
        <v>14</v>
      </c>
      <c r="F20" s="113" t="s">
        <v>14</v>
      </c>
      <c r="G20" s="238">
        <f>G21</f>
        <v>0.2</v>
      </c>
    </row>
    <row r="21" spans="1:7" ht="135">
      <c r="A21" s="161" t="s">
        <v>109</v>
      </c>
      <c r="B21" s="125" t="s">
        <v>0</v>
      </c>
      <c r="C21" s="262">
        <v>0</v>
      </c>
      <c r="D21" s="262">
        <f>'2.4'!F31</f>
        <v>0</v>
      </c>
      <c r="E21" s="252">
        <f>IF(D21=0,IF(C21=0,100%,120%),C21/D21)</f>
        <v>1</v>
      </c>
      <c r="F21" s="113" t="s">
        <v>64</v>
      </c>
      <c r="G21" s="253">
        <f>IF(F21="прямая",IF(E21&lt;80%,0.3,IF(E21&gt;120%,0.1,0.2)),IF(E21&gt;120%,0.3,IF(E21&lt;80%,0.1,0.2)))</f>
        <v>0.2</v>
      </c>
    </row>
    <row r="22" spans="1:7" ht="45">
      <c r="A22" s="171" t="s">
        <v>92</v>
      </c>
      <c r="B22" s="127" t="s">
        <v>116</v>
      </c>
      <c r="C22" s="259" t="s">
        <v>14</v>
      </c>
      <c r="D22" s="259" t="s">
        <v>14</v>
      </c>
      <c r="E22" s="113" t="s">
        <v>14</v>
      </c>
      <c r="F22" s="113" t="s">
        <v>14</v>
      </c>
      <c r="G22" s="238">
        <f>G23</f>
        <v>0.2</v>
      </c>
    </row>
    <row r="23" spans="1:7" ht="90">
      <c r="A23" s="171" t="s">
        <v>110</v>
      </c>
      <c r="B23" s="125" t="s">
        <v>1</v>
      </c>
      <c r="C23" s="262">
        <v>0</v>
      </c>
      <c r="D23" s="262">
        <f>'2.4'!F32</f>
        <v>0</v>
      </c>
      <c r="E23" s="252">
        <f>IF(D23=0,IF(C23=0,100%,120%),C23/D23)</f>
        <v>1</v>
      </c>
      <c r="F23" s="113" t="s">
        <v>64</v>
      </c>
      <c r="G23" s="253">
        <f>IF(F23="прямая",IF(E23&lt;80%,0.3,IF(E23&gt;120%,0.1,0.2)),IF(E23&gt;120%,0.3,IF(E23&lt;80%,0.1,0.2)))</f>
        <v>0.2</v>
      </c>
    </row>
    <row r="24" spans="1:7" ht="45">
      <c r="A24" s="171" t="s">
        <v>93</v>
      </c>
      <c r="B24" s="127" t="s">
        <v>138</v>
      </c>
      <c r="C24" s="266" t="s">
        <v>14</v>
      </c>
      <c r="D24" s="266" t="s">
        <v>14</v>
      </c>
      <c r="E24" s="266" t="s">
        <v>14</v>
      </c>
      <c r="F24" s="266" t="s">
        <v>14</v>
      </c>
      <c r="G24" s="238">
        <f>G25</f>
        <v>0.25</v>
      </c>
    </row>
    <row r="25" spans="1:7" ht="45">
      <c r="A25" s="171" t="s">
        <v>94</v>
      </c>
      <c r="B25" s="125" t="s">
        <v>139</v>
      </c>
      <c r="C25" s="263">
        <v>0</v>
      </c>
      <c r="D25" s="294">
        <f>'2.4'!F33</f>
        <v>0.0197</v>
      </c>
      <c r="E25" s="252">
        <f>IF(D25=0,IF(C25=0,100%,120%),C25/D25)</f>
        <v>0</v>
      </c>
      <c r="F25" s="113" t="s">
        <v>64</v>
      </c>
      <c r="G25" s="253">
        <f>IF(F25="прямая",IF(E25&lt;80%,0.75,IF(E25&gt;120%,0.25,0.5)),IF(E25&gt;120%,0.75,IF(E25&lt;80%,0.25,0.5)))</f>
        <v>0.25</v>
      </c>
    </row>
    <row r="26" spans="1:7" ht="30">
      <c r="A26" s="171" t="s">
        <v>95</v>
      </c>
      <c r="B26" s="127" t="s">
        <v>140</v>
      </c>
      <c r="C26" s="259" t="s">
        <v>14</v>
      </c>
      <c r="D26" s="259" t="s">
        <v>14</v>
      </c>
      <c r="E26" s="113" t="s">
        <v>14</v>
      </c>
      <c r="F26" s="113" t="s">
        <v>14</v>
      </c>
      <c r="G26" s="238">
        <v>0.5</v>
      </c>
    </row>
    <row r="27" spans="1:7" ht="15">
      <c r="A27" s="171"/>
      <c r="B27" s="127" t="s">
        <v>63</v>
      </c>
      <c r="C27" s="259"/>
      <c r="D27" s="259"/>
      <c r="E27" s="113"/>
      <c r="F27" s="113"/>
      <c r="G27" s="238"/>
    </row>
    <row r="28" spans="1:7" s="132" customFormat="1" ht="60">
      <c r="A28" s="171" t="s">
        <v>96</v>
      </c>
      <c r="B28" s="125" t="s">
        <v>141</v>
      </c>
      <c r="C28" s="261">
        <v>1</v>
      </c>
      <c r="D28" s="261">
        <f>'2.4'!F35</f>
        <v>1</v>
      </c>
      <c r="E28" s="252">
        <f>IF(D28=0,IF(C28=0,100%,120%),C28/D28)</f>
        <v>1</v>
      </c>
      <c r="F28" s="113" t="s">
        <v>62</v>
      </c>
      <c r="G28" s="253">
        <f>IF(F28="прямая",IF(E28&lt;80%,0.75,IF(E28&gt;120%,0.25,0.5)),IF(E28&gt;120%,0.75,IF(E28&lt;80%,0.25,0.5)))</f>
        <v>0.5</v>
      </c>
    </row>
    <row r="29" spans="1:7" s="132" customFormat="1" ht="75">
      <c r="A29" s="171" t="s">
        <v>97</v>
      </c>
      <c r="B29" s="125" t="s">
        <v>2</v>
      </c>
      <c r="C29" s="269">
        <v>0</v>
      </c>
      <c r="D29" s="269">
        <f>'2.4'!F36</f>
        <v>0</v>
      </c>
      <c r="E29" s="252">
        <f>IF(D29=0,IF(C29=0,100%,120%),C29/D29)</f>
        <v>1</v>
      </c>
      <c r="F29" s="113" t="s">
        <v>64</v>
      </c>
      <c r="G29" s="253">
        <f>IF(F29="прямая",IF(E29&lt;80%,0.75,IF(E29&gt;120%,0.25,0.5)),IF(E29&gt;120%,0.75,IF(E29&lt;80%,0.25,0.5)))</f>
        <v>0.5</v>
      </c>
    </row>
    <row r="30" spans="1:7" ht="32.25" customHeight="1">
      <c r="A30" s="171" t="s">
        <v>98</v>
      </c>
      <c r="B30" s="127" t="s">
        <v>115</v>
      </c>
      <c r="C30" s="268" t="s">
        <v>14</v>
      </c>
      <c r="D30" s="268" t="s">
        <v>14</v>
      </c>
      <c r="E30" s="268" t="s">
        <v>14</v>
      </c>
      <c r="F30" s="268" t="s">
        <v>14</v>
      </c>
      <c r="G30" s="238">
        <f>G31</f>
        <v>0.2</v>
      </c>
    </row>
    <row r="31" spans="1:7" ht="60">
      <c r="A31" s="171" t="s">
        <v>111</v>
      </c>
      <c r="B31" s="125" t="s">
        <v>114</v>
      </c>
      <c r="C31" s="269">
        <v>0</v>
      </c>
      <c r="D31" s="269">
        <f>'2.4'!F37</f>
        <v>0</v>
      </c>
      <c r="E31" s="252">
        <f>IF(D31=0,IF(C31=0,100%,120%),C31/D31)</f>
        <v>1</v>
      </c>
      <c r="F31" s="113" t="s">
        <v>64</v>
      </c>
      <c r="G31" s="253">
        <f>IF(F31="прямая",IF(E31&lt;80%,0.3,IF(E31&gt;120%,0.1,0.2)),IF(E31&gt;120%,0.3,IF(E31&lt;80%,0.1,0.2)))</f>
        <v>0.2</v>
      </c>
    </row>
    <row r="32" spans="1:7" ht="30.75" thickBot="1">
      <c r="A32" s="172" t="s">
        <v>112</v>
      </c>
      <c r="B32" s="173" t="s">
        <v>113</v>
      </c>
      <c r="C32" s="264" t="s">
        <v>14</v>
      </c>
      <c r="D32" s="264" t="s">
        <v>14</v>
      </c>
      <c r="E32" s="165" t="s">
        <v>14</v>
      </c>
      <c r="F32" s="165" t="s">
        <v>14</v>
      </c>
      <c r="G32" s="239">
        <f>(G9+G13+G20+G22+G24+G26+G30)/7</f>
        <v>0.5380952380952382</v>
      </c>
    </row>
    <row r="33" ht="19.5" customHeight="1"/>
    <row r="34" spans="2:8" s="115" customFormat="1" ht="30" customHeight="1">
      <c r="B34" s="137" t="s">
        <v>320</v>
      </c>
      <c r="D34" s="311" t="s">
        <v>295</v>
      </c>
      <c r="E34" s="311"/>
      <c r="F34" s="304"/>
      <c r="G34" s="304"/>
      <c r="H34" s="117"/>
    </row>
  </sheetData>
  <sheetProtection password="DCB2" sheet="1" formatCells="0" selectLockedCells="1"/>
  <mergeCells count="10">
    <mergeCell ref="B3:G3"/>
    <mergeCell ref="G6:G7"/>
    <mergeCell ref="B6:B7"/>
    <mergeCell ref="F6:F7"/>
    <mergeCell ref="D34:E34"/>
    <mergeCell ref="F34:G34"/>
    <mergeCell ref="A6:A7"/>
    <mergeCell ref="A8:B8"/>
    <mergeCell ref="C6:D6"/>
    <mergeCell ref="E6:E7"/>
  </mergeCells>
  <printOptions/>
  <pageMargins left="0.7874015748031497" right="0.31496062992125984" top="0.1968503937007874" bottom="0.1968503937007874" header="0.1968503937007874" footer="0.196850393700787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6"/>
  <sheetViews>
    <sheetView view="pageBreakPreview" zoomScaleSheetLayoutView="100" zoomScalePageLayoutView="0" workbookViewId="0" topLeftCell="A1">
      <selection activeCell="C9" sqref="C9:D29"/>
    </sheetView>
  </sheetViews>
  <sheetFormatPr defaultColWidth="10.75390625" defaultRowHeight="12.75" outlineLevelCol="1"/>
  <cols>
    <col min="1" max="1" width="5.75390625" style="32" bestFit="1" customWidth="1"/>
    <col min="2" max="2" width="64.375" style="8" customWidth="1"/>
    <col min="3" max="3" width="14.00390625" style="8" customWidth="1"/>
    <col min="4" max="7" width="14.00390625" style="8" customWidth="1" outlineLevel="1"/>
    <col min="8" max="16384" width="10.75390625" style="8" customWidth="1"/>
  </cols>
  <sheetData>
    <row r="2" spans="1:7" ht="15.75">
      <c r="A2" s="129" t="s">
        <v>331</v>
      </c>
      <c r="B2" s="129"/>
      <c r="C2" s="129"/>
      <c r="D2" s="129"/>
      <c r="E2" s="129"/>
      <c r="F2" s="129"/>
      <c r="G2" s="129"/>
    </row>
    <row r="3" spans="2:7" ht="16.5" customHeight="1">
      <c r="B3" s="312" t="s">
        <v>319</v>
      </c>
      <c r="C3" s="312"/>
      <c r="D3" s="312"/>
      <c r="E3" s="312"/>
      <c r="F3" s="312"/>
      <c r="G3" s="312"/>
    </row>
    <row r="4" spans="1:7" s="9" customFormat="1" ht="13.5" customHeight="1">
      <c r="A4" s="31"/>
      <c r="B4" s="37" t="s">
        <v>25</v>
      </c>
      <c r="C4" s="38"/>
      <c r="D4" s="37"/>
      <c r="E4" s="29"/>
      <c r="F4" s="29"/>
      <c r="G4" s="29"/>
    </row>
    <row r="5" ht="12.75" customHeight="1" thickBot="1"/>
    <row r="6" spans="1:7" s="130" customFormat="1" ht="15" customHeight="1">
      <c r="A6" s="331" t="s">
        <v>124</v>
      </c>
      <c r="B6" s="329" t="s">
        <v>58</v>
      </c>
      <c r="C6" s="335" t="s">
        <v>13</v>
      </c>
      <c r="D6" s="336"/>
      <c r="E6" s="329" t="s">
        <v>59</v>
      </c>
      <c r="F6" s="329" t="s">
        <v>200</v>
      </c>
      <c r="G6" s="326" t="s">
        <v>60</v>
      </c>
    </row>
    <row r="7" spans="1:7" s="130" customFormat="1" ht="30.75" thickBot="1">
      <c r="A7" s="332"/>
      <c r="B7" s="330"/>
      <c r="C7" s="174" t="s">
        <v>199</v>
      </c>
      <c r="D7" s="174" t="s">
        <v>61</v>
      </c>
      <c r="E7" s="330"/>
      <c r="F7" s="330"/>
      <c r="G7" s="327"/>
    </row>
    <row r="8" spans="1:7" s="131" customFormat="1" ht="15.75" thickBot="1">
      <c r="A8" s="333">
        <v>1</v>
      </c>
      <c r="B8" s="334"/>
      <c r="C8" s="151">
        <v>2</v>
      </c>
      <c r="D8" s="151">
        <v>3</v>
      </c>
      <c r="E8" s="151">
        <v>4</v>
      </c>
      <c r="F8" s="151">
        <v>5</v>
      </c>
      <c r="G8" s="177">
        <v>6</v>
      </c>
    </row>
    <row r="9" spans="1:7" ht="45">
      <c r="A9" s="175" t="s">
        <v>85</v>
      </c>
      <c r="B9" s="176" t="s">
        <v>3</v>
      </c>
      <c r="C9" s="267">
        <v>1</v>
      </c>
      <c r="D9" s="267">
        <f>'2.4'!F39</f>
        <v>1</v>
      </c>
      <c r="E9" s="252">
        <f>IF(D9=0,IF(C9=0,100%,120%),C9/D9)</f>
        <v>1</v>
      </c>
      <c r="F9" s="168" t="s">
        <v>62</v>
      </c>
      <c r="G9" s="253">
        <f>IF(F9="прямая",IF(E9&lt;80%,3,IF(E9&gt;120%,1,2)),IF(E9&gt;120%,3,IF(E9&lt;80%,1,2)))</f>
        <v>2</v>
      </c>
    </row>
    <row r="10" spans="1:7" ht="15">
      <c r="A10" s="171" t="s">
        <v>87</v>
      </c>
      <c r="B10" s="127" t="s">
        <v>125</v>
      </c>
      <c r="C10" s="259" t="s">
        <v>14</v>
      </c>
      <c r="D10" s="259" t="s">
        <v>14</v>
      </c>
      <c r="E10" s="113" t="s">
        <v>14</v>
      </c>
      <c r="F10" s="113" t="s">
        <v>14</v>
      </c>
      <c r="G10" s="162">
        <f>SUM(G12:G17)/6</f>
        <v>2</v>
      </c>
    </row>
    <row r="11" spans="1:7" ht="15">
      <c r="A11" s="171"/>
      <c r="B11" s="127" t="s">
        <v>63</v>
      </c>
      <c r="C11" s="259"/>
      <c r="D11" s="259"/>
      <c r="E11" s="113"/>
      <c r="F11" s="113"/>
      <c r="G11" s="162"/>
    </row>
    <row r="12" spans="1:7" s="132" customFormat="1" ht="60">
      <c r="A12" s="161" t="s">
        <v>88</v>
      </c>
      <c r="B12" s="125" t="s">
        <v>302</v>
      </c>
      <c r="C12" s="263">
        <v>0</v>
      </c>
      <c r="D12" s="263">
        <f>'2.4'!F42</f>
        <v>0</v>
      </c>
      <c r="E12" s="252">
        <f aca="true" t="shared" si="0" ref="E12:E17">IF(D12=0,IF(C12=0,100%,120%),C12/D12)</f>
        <v>1</v>
      </c>
      <c r="F12" s="113" t="s">
        <v>64</v>
      </c>
      <c r="G12" s="253">
        <f aca="true" t="shared" si="1" ref="G12:G17">IF(F12="прямая",IF(E12&lt;80%,3,IF(E12&gt;120%,1,2)),IF(E12&gt;120%,3,IF(E12&lt;80%,1,2)))</f>
        <v>2</v>
      </c>
    </row>
    <row r="13" spans="1:7" s="132" customFormat="1" ht="75">
      <c r="A13" s="161" t="s">
        <v>89</v>
      </c>
      <c r="B13" s="125" t="s">
        <v>303</v>
      </c>
      <c r="C13" s="263">
        <v>0</v>
      </c>
      <c r="D13" s="263">
        <f>'2.4'!F43</f>
        <v>0</v>
      </c>
      <c r="E13" s="252">
        <f t="shared" si="0"/>
        <v>1</v>
      </c>
      <c r="F13" s="113" t="s">
        <v>62</v>
      </c>
      <c r="G13" s="253">
        <f t="shared" si="1"/>
        <v>2</v>
      </c>
    </row>
    <row r="14" spans="1:7" s="132" customFormat="1" ht="90">
      <c r="A14" s="161" t="s">
        <v>90</v>
      </c>
      <c r="B14" s="125" t="s">
        <v>304</v>
      </c>
      <c r="C14" s="263">
        <v>0</v>
      </c>
      <c r="D14" s="263">
        <f>'2.4'!F44</f>
        <v>0</v>
      </c>
      <c r="E14" s="252">
        <f t="shared" si="0"/>
        <v>1</v>
      </c>
      <c r="F14" s="113" t="s">
        <v>64</v>
      </c>
      <c r="G14" s="253">
        <f t="shared" si="1"/>
        <v>2</v>
      </c>
    </row>
    <row r="15" spans="1:7" s="132" customFormat="1" ht="75">
      <c r="A15" s="161" t="s">
        <v>119</v>
      </c>
      <c r="B15" s="125" t="s">
        <v>305</v>
      </c>
      <c r="C15" s="263">
        <v>0</v>
      </c>
      <c r="D15" s="263">
        <f>'2.4'!F45</f>
        <v>0</v>
      </c>
      <c r="E15" s="252">
        <f t="shared" si="0"/>
        <v>1</v>
      </c>
      <c r="F15" s="113" t="s">
        <v>64</v>
      </c>
      <c r="G15" s="253">
        <f t="shared" si="1"/>
        <v>2</v>
      </c>
    </row>
    <row r="16" spans="1:7" s="132" customFormat="1" ht="60">
      <c r="A16" s="161" t="s">
        <v>120</v>
      </c>
      <c r="B16" s="125" t="s">
        <v>306</v>
      </c>
      <c r="C16" s="263">
        <v>0</v>
      </c>
      <c r="D16" s="263">
        <f>'2.4'!F46</f>
        <v>0</v>
      </c>
      <c r="E16" s="252">
        <f t="shared" si="0"/>
        <v>1</v>
      </c>
      <c r="F16" s="113" t="s">
        <v>62</v>
      </c>
      <c r="G16" s="253">
        <f t="shared" si="1"/>
        <v>2</v>
      </c>
    </row>
    <row r="17" spans="1:7" s="132" customFormat="1" ht="45">
      <c r="A17" s="161" t="s">
        <v>121</v>
      </c>
      <c r="B17" s="125" t="s">
        <v>142</v>
      </c>
      <c r="C17" s="261">
        <v>2</v>
      </c>
      <c r="D17" s="296">
        <f>'2.4'!F47</f>
        <v>2</v>
      </c>
      <c r="E17" s="252">
        <f t="shared" si="0"/>
        <v>1</v>
      </c>
      <c r="F17" s="113" t="s">
        <v>62</v>
      </c>
      <c r="G17" s="253">
        <f t="shared" si="1"/>
        <v>2</v>
      </c>
    </row>
    <row r="18" spans="1:7" ht="30">
      <c r="A18" s="171" t="s">
        <v>91</v>
      </c>
      <c r="B18" s="127" t="s">
        <v>4</v>
      </c>
      <c r="C18" s="259" t="s">
        <v>14</v>
      </c>
      <c r="D18" s="259" t="s">
        <v>14</v>
      </c>
      <c r="E18" s="113" t="s">
        <v>14</v>
      </c>
      <c r="F18" s="113" t="s">
        <v>14</v>
      </c>
      <c r="G18" s="162">
        <f>(G20+G21)/2</f>
        <v>2</v>
      </c>
    </row>
    <row r="19" spans="1:7" ht="15">
      <c r="A19" s="171"/>
      <c r="B19" s="127" t="s">
        <v>63</v>
      </c>
      <c r="C19" s="259"/>
      <c r="D19" s="259"/>
      <c r="E19" s="113"/>
      <c r="F19" s="113"/>
      <c r="G19" s="162"/>
    </row>
    <row r="20" spans="1:7" s="132" customFormat="1" ht="30">
      <c r="A20" s="171" t="s">
        <v>109</v>
      </c>
      <c r="B20" s="125" t="s">
        <v>143</v>
      </c>
      <c r="C20" s="265">
        <v>1</v>
      </c>
      <c r="D20" s="265">
        <f>'2.4'!F48</f>
        <v>1</v>
      </c>
      <c r="E20" s="252">
        <f aca="true" t="shared" si="2" ref="E20:E26">IF(D20=0,IF(C20=0,100%,120%),C20/D20)</f>
        <v>1</v>
      </c>
      <c r="F20" s="113" t="s">
        <v>64</v>
      </c>
      <c r="G20" s="253">
        <f>IF(F20="прямая",IF(E20&lt;80%,3,IF(E20&gt;120%,1,2)),IF(E20&gt;120%,3,IF(E20&lt;80%,1,2)))</f>
        <v>2</v>
      </c>
    </row>
    <row r="21" spans="1:7" s="132" customFormat="1" ht="45">
      <c r="A21" s="171" t="s">
        <v>122</v>
      </c>
      <c r="B21" s="125" t="s">
        <v>5</v>
      </c>
      <c r="C21" s="249">
        <f>SUM(C22:C24)</f>
        <v>0</v>
      </c>
      <c r="D21" s="249">
        <f>SUM(D22:D24)</f>
        <v>0</v>
      </c>
      <c r="E21" s="252">
        <f t="shared" si="2"/>
        <v>1</v>
      </c>
      <c r="F21" s="113" t="s">
        <v>62</v>
      </c>
      <c r="G21" s="253">
        <f>IF(F21="прямая",IF(E21&lt;80%,3,IF(E21&gt;120%,1,2)),IF(E21&gt;120%,3,IF(E21&lt;80%,1,2)))</f>
        <v>2</v>
      </c>
    </row>
    <row r="22" spans="1:7" ht="15">
      <c r="A22" s="171" t="s">
        <v>100</v>
      </c>
      <c r="B22" s="127" t="s">
        <v>126</v>
      </c>
      <c r="C22" s="261">
        <v>0</v>
      </c>
      <c r="D22" s="261">
        <f>'2.4'!F49</f>
        <v>0</v>
      </c>
      <c r="E22" s="252">
        <f t="shared" si="2"/>
        <v>1</v>
      </c>
      <c r="F22" s="113" t="s">
        <v>14</v>
      </c>
      <c r="G22" s="253" t="s">
        <v>14</v>
      </c>
    </row>
    <row r="23" spans="1:7" ht="30">
      <c r="A23" s="171" t="s">
        <v>101</v>
      </c>
      <c r="B23" s="127" t="s">
        <v>127</v>
      </c>
      <c r="C23" s="261">
        <v>0</v>
      </c>
      <c r="D23" s="261">
        <f>'2.4'!F50</f>
        <v>0</v>
      </c>
      <c r="E23" s="252">
        <f t="shared" si="2"/>
        <v>1</v>
      </c>
      <c r="F23" s="113" t="s">
        <v>14</v>
      </c>
      <c r="G23" s="253" t="s">
        <v>14</v>
      </c>
    </row>
    <row r="24" spans="1:7" ht="30">
      <c r="A24" s="171" t="s">
        <v>102</v>
      </c>
      <c r="B24" s="127" t="s">
        <v>128</v>
      </c>
      <c r="C24" s="261">
        <v>0</v>
      </c>
      <c r="D24" s="261">
        <f>'2.4'!F51</f>
        <v>0</v>
      </c>
      <c r="E24" s="252">
        <f t="shared" si="2"/>
        <v>1</v>
      </c>
      <c r="F24" s="113" t="s">
        <v>14</v>
      </c>
      <c r="G24" s="253" t="s">
        <v>14</v>
      </c>
    </row>
    <row r="25" spans="1:7" ht="30">
      <c r="A25" s="171" t="s">
        <v>92</v>
      </c>
      <c r="B25" s="127" t="s">
        <v>129</v>
      </c>
      <c r="C25" s="259" t="s">
        <v>14</v>
      </c>
      <c r="D25" s="259" t="s">
        <v>14</v>
      </c>
      <c r="E25" s="113" t="s">
        <v>14</v>
      </c>
      <c r="F25" s="113" t="s">
        <v>14</v>
      </c>
      <c r="G25" s="162">
        <f>G26</f>
        <v>2</v>
      </c>
    </row>
    <row r="26" spans="1:7" ht="45">
      <c r="A26" s="171" t="s">
        <v>110</v>
      </c>
      <c r="B26" s="125" t="s">
        <v>130</v>
      </c>
      <c r="C26" s="261">
        <v>0</v>
      </c>
      <c r="D26" s="261">
        <f>'2.4'!F52</f>
        <v>0</v>
      </c>
      <c r="E26" s="252">
        <f t="shared" si="2"/>
        <v>1</v>
      </c>
      <c r="F26" s="113" t="s">
        <v>64</v>
      </c>
      <c r="G26" s="253">
        <f>IF(F26="прямая",IF(E26&lt;80%,3,IF(E26&gt;120%,1,2)),IF(E26&gt;120%,3,IF(E26&lt;80%,1,2)))</f>
        <v>2</v>
      </c>
    </row>
    <row r="27" spans="1:7" ht="45">
      <c r="A27" s="171" t="s">
        <v>93</v>
      </c>
      <c r="B27" s="127" t="s">
        <v>6</v>
      </c>
      <c r="C27" s="259" t="s">
        <v>14</v>
      </c>
      <c r="D27" s="259" t="s">
        <v>14</v>
      </c>
      <c r="E27" s="113" t="s">
        <v>14</v>
      </c>
      <c r="F27" s="113" t="s">
        <v>14</v>
      </c>
      <c r="G27" s="162">
        <f>(G29+G30)/2</f>
        <v>2</v>
      </c>
    </row>
    <row r="28" spans="1:7" ht="15">
      <c r="A28" s="171"/>
      <c r="B28" s="127" t="s">
        <v>63</v>
      </c>
      <c r="C28" s="259"/>
      <c r="D28" s="259"/>
      <c r="E28" s="113"/>
      <c r="F28" s="113"/>
      <c r="G28" s="162"/>
    </row>
    <row r="29" spans="1:7" s="132" customFormat="1" ht="45">
      <c r="A29" s="171" t="s">
        <v>94</v>
      </c>
      <c r="B29" s="125" t="s">
        <v>279</v>
      </c>
      <c r="C29" s="261">
        <v>0</v>
      </c>
      <c r="D29" s="261">
        <f>'2.4'!F53</f>
        <v>0</v>
      </c>
      <c r="E29" s="252">
        <f>IF(D29=0,IF(C29=0,100%,120%),C29/D29)</f>
        <v>1</v>
      </c>
      <c r="F29" s="113" t="s">
        <v>64</v>
      </c>
      <c r="G29" s="253">
        <f>IF(F29="прямая",IF(E29&lt;80%,3,IF(E29&gt;120%,1,2)),IF(E29&gt;120%,3,IF(E29&lt;80%,1,2)))</f>
        <v>2</v>
      </c>
    </row>
    <row r="30" spans="1:7" s="132" customFormat="1" ht="76.5" customHeight="1">
      <c r="A30" s="171" t="s">
        <v>123</v>
      </c>
      <c r="B30" s="139" t="s">
        <v>307</v>
      </c>
      <c r="C30" s="268">
        <v>0</v>
      </c>
      <c r="D30" s="268">
        <f>'2.4'!E54</f>
        <v>0</v>
      </c>
      <c r="E30" s="252">
        <f>IF(D30=0,IF(C30=0,100%,120%),C30/D30)</f>
        <v>1</v>
      </c>
      <c r="F30" s="113" t="s">
        <v>62</v>
      </c>
      <c r="G30" s="253">
        <f>IF(F30="прямая",IF(E30&lt;80%,3,IF(E30&gt;120%,1,2)),IF(E30&gt;120%,3,IF(E30&lt;80%,1,2)))</f>
        <v>2</v>
      </c>
    </row>
    <row r="31" spans="1:7" ht="15.75" thickBot="1">
      <c r="A31" s="172" t="s">
        <v>95</v>
      </c>
      <c r="B31" s="173" t="s">
        <v>280</v>
      </c>
      <c r="C31" s="264" t="s">
        <v>14</v>
      </c>
      <c r="D31" s="264" t="s">
        <v>14</v>
      </c>
      <c r="E31" s="165" t="s">
        <v>14</v>
      </c>
      <c r="F31" s="165" t="s">
        <v>14</v>
      </c>
      <c r="G31" s="178">
        <f>(G9+G10+G18+G25+G27)/5</f>
        <v>2</v>
      </c>
    </row>
    <row r="32" ht="19.5" customHeight="1"/>
    <row r="33" spans="2:8" s="115" customFormat="1" ht="30" customHeight="1">
      <c r="B33" s="137" t="s">
        <v>320</v>
      </c>
      <c r="D33" s="311" t="s">
        <v>295</v>
      </c>
      <c r="E33" s="311"/>
      <c r="F33" s="304"/>
      <c r="G33" s="304"/>
      <c r="H33" s="117"/>
    </row>
    <row r="34" spans="1:2" ht="15">
      <c r="A34" s="133"/>
      <c r="B34" s="134"/>
    </row>
    <row r="35" spans="1:7" s="135" customFormat="1" ht="12" customHeight="1">
      <c r="A35" s="328" t="s">
        <v>65</v>
      </c>
      <c r="B35" s="328"/>
      <c r="C35" s="328"/>
      <c r="D35" s="328"/>
      <c r="E35" s="328"/>
      <c r="F35" s="328"/>
      <c r="G35" s="328"/>
    </row>
    <row r="36" s="135" customFormat="1" ht="3" customHeight="1">
      <c r="A36" s="31"/>
    </row>
  </sheetData>
  <sheetProtection password="DCB2" sheet="1" formatCells="0" selectLockedCells="1"/>
  <mergeCells count="11">
    <mergeCell ref="F6:F7"/>
    <mergeCell ref="G6:G7"/>
    <mergeCell ref="B3:G3"/>
    <mergeCell ref="D33:E33"/>
    <mergeCell ref="F33:G33"/>
    <mergeCell ref="A35:G35"/>
    <mergeCell ref="B6:B7"/>
    <mergeCell ref="A6:A7"/>
    <mergeCell ref="A8:B8"/>
    <mergeCell ref="C6:D6"/>
    <mergeCell ref="E6:E7"/>
  </mergeCells>
  <printOptions horizontalCentered="1"/>
  <pageMargins left="0.7874015748031497" right="0.31496062992125984" top="0.1968503937007874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59"/>
  <sheetViews>
    <sheetView view="pageBreakPreview" zoomScaleSheetLayoutView="100" zoomScalePageLayoutView="0" workbookViewId="0" topLeftCell="A1">
      <selection activeCell="A3" sqref="A3"/>
    </sheetView>
  </sheetViews>
  <sheetFormatPr defaultColWidth="23.25390625" defaultRowHeight="12.75"/>
  <cols>
    <col min="1" max="1" width="5.625" style="2" bestFit="1" customWidth="1"/>
    <col min="2" max="2" width="51.375" style="2" customWidth="1"/>
    <col min="3" max="6" width="9.125" style="2" customWidth="1"/>
    <col min="7" max="16384" width="23.25390625" style="2" customWidth="1"/>
  </cols>
  <sheetData>
    <row r="2" spans="1:6" ht="15.75">
      <c r="A2" s="30" t="s">
        <v>332</v>
      </c>
      <c r="B2" s="30"/>
      <c r="C2" s="30"/>
      <c r="D2" s="30"/>
      <c r="E2" s="30"/>
      <c r="F2" s="30"/>
    </row>
    <row r="3" spans="1:6" ht="14.25" customHeight="1">
      <c r="A3" s="30" t="s">
        <v>23</v>
      </c>
      <c r="B3" s="30"/>
      <c r="C3" s="30"/>
      <c r="D3" s="30"/>
      <c r="E3" s="30"/>
      <c r="F3" s="30"/>
    </row>
    <row r="4" spans="1:6" ht="14.25" customHeight="1">
      <c r="A4" s="30" t="s">
        <v>24</v>
      </c>
      <c r="B4" s="30"/>
      <c r="C4" s="30"/>
      <c r="D4" s="30"/>
      <c r="E4" s="30"/>
      <c r="F4" s="30"/>
    </row>
    <row r="5" spans="2:6" s="8" customFormat="1" ht="16.5" customHeight="1">
      <c r="B5" s="312" t="s">
        <v>319</v>
      </c>
      <c r="C5" s="312"/>
      <c r="D5" s="312"/>
      <c r="E5" s="312"/>
      <c r="F5" s="312"/>
    </row>
    <row r="6" spans="2:6" s="9" customFormat="1" ht="13.5" customHeight="1">
      <c r="B6" s="29" t="s">
        <v>25</v>
      </c>
      <c r="C6" s="29"/>
      <c r="D6" s="29"/>
      <c r="E6" s="29"/>
      <c r="F6" s="29"/>
    </row>
    <row r="7" ht="8.25" customHeight="1" thickBot="1"/>
    <row r="8" spans="1:6" s="10" customFormat="1" ht="18" customHeight="1" thickBot="1">
      <c r="A8" s="197" t="s">
        <v>84</v>
      </c>
      <c r="B8" s="198" t="s">
        <v>21</v>
      </c>
      <c r="C8" s="198" t="s">
        <v>26</v>
      </c>
      <c r="D8" s="198"/>
      <c r="E8" s="198"/>
      <c r="F8" s="199"/>
    </row>
    <row r="9" spans="1:6" s="10" customFormat="1" ht="30.75" thickBot="1">
      <c r="A9" s="193" t="s">
        <v>27</v>
      </c>
      <c r="B9" s="194"/>
      <c r="C9" s="195" t="s">
        <v>298</v>
      </c>
      <c r="D9" s="195" t="s">
        <v>292</v>
      </c>
      <c r="E9" s="195" t="s">
        <v>293</v>
      </c>
      <c r="F9" s="196" t="s">
        <v>294</v>
      </c>
    </row>
    <row r="10" spans="1:6" s="11" customFormat="1" ht="18.75">
      <c r="A10" s="200" t="s">
        <v>145</v>
      </c>
      <c r="B10" s="201"/>
      <c r="C10" s="202"/>
      <c r="D10" s="203"/>
      <c r="E10" s="203"/>
      <c r="F10" s="204"/>
    </row>
    <row r="11" spans="1:6" s="11" customFormat="1" ht="12.75">
      <c r="A11" s="179" t="s">
        <v>28</v>
      </c>
      <c r="B11" s="44"/>
      <c r="C11" s="91">
        <v>0.3</v>
      </c>
      <c r="D11" s="91">
        <v>0.3</v>
      </c>
      <c r="E11" s="91">
        <v>0.3</v>
      </c>
      <c r="F11" s="180">
        <v>0.3</v>
      </c>
    </row>
    <row r="12" spans="1:6" s="11" customFormat="1" ht="12.75">
      <c r="A12" s="179" t="s">
        <v>29</v>
      </c>
      <c r="B12" s="44"/>
      <c r="C12" s="72">
        <v>4</v>
      </c>
      <c r="D12" s="92">
        <v>4</v>
      </c>
      <c r="E12" s="92">
        <v>4</v>
      </c>
      <c r="F12" s="181">
        <v>4</v>
      </c>
    </row>
    <row r="13" spans="1:6" s="11" customFormat="1" ht="12.75">
      <c r="A13" s="179" t="s">
        <v>30</v>
      </c>
      <c r="B13" s="44"/>
      <c r="C13" s="72">
        <v>1</v>
      </c>
      <c r="D13" s="92">
        <v>1</v>
      </c>
      <c r="E13" s="92">
        <v>1</v>
      </c>
      <c r="F13" s="181">
        <v>1</v>
      </c>
    </row>
    <row r="14" spans="1:6" s="11" customFormat="1" ht="12.75">
      <c r="A14" s="179" t="s">
        <v>31</v>
      </c>
      <c r="B14" s="44"/>
      <c r="C14" s="72">
        <v>3</v>
      </c>
      <c r="D14" s="92">
        <v>4</v>
      </c>
      <c r="E14" s="92">
        <v>4</v>
      </c>
      <c r="F14" s="181">
        <v>4</v>
      </c>
    </row>
    <row r="15" spans="1:6" s="11" customFormat="1" ht="12.75">
      <c r="A15" s="179" t="s">
        <v>32</v>
      </c>
      <c r="B15" s="44"/>
      <c r="C15" s="72">
        <v>1</v>
      </c>
      <c r="D15" s="92">
        <v>1</v>
      </c>
      <c r="E15" s="92">
        <v>1</v>
      </c>
      <c r="F15" s="181">
        <v>1</v>
      </c>
    </row>
    <row r="16" spans="1:6" s="11" customFormat="1" ht="12.75">
      <c r="A16" s="179" t="s">
        <v>33</v>
      </c>
      <c r="B16" s="44"/>
      <c r="C16" s="72">
        <v>1</v>
      </c>
      <c r="D16" s="92">
        <v>1</v>
      </c>
      <c r="E16" s="92">
        <v>1</v>
      </c>
      <c r="F16" s="181">
        <v>1</v>
      </c>
    </row>
    <row r="17" spans="1:6" s="11" customFormat="1" ht="12.75">
      <c r="A17" s="179" t="s">
        <v>34</v>
      </c>
      <c r="B17" s="44"/>
      <c r="C17" s="72">
        <v>0</v>
      </c>
      <c r="D17" s="92">
        <v>0</v>
      </c>
      <c r="E17" s="92">
        <v>0</v>
      </c>
      <c r="F17" s="181">
        <v>0</v>
      </c>
    </row>
    <row r="18" spans="1:6" s="11" customFormat="1" ht="12.75">
      <c r="A18" s="179" t="s">
        <v>35</v>
      </c>
      <c r="B18" s="44"/>
      <c r="C18" s="72">
        <v>0</v>
      </c>
      <c r="D18" s="92">
        <v>0</v>
      </c>
      <c r="E18" s="92">
        <v>0</v>
      </c>
      <c r="F18" s="181">
        <v>0</v>
      </c>
    </row>
    <row r="19" spans="1:6" s="11" customFormat="1" ht="12.75">
      <c r="A19" s="179" t="s">
        <v>36</v>
      </c>
      <c r="B19" s="44"/>
      <c r="C19" s="72">
        <v>1</v>
      </c>
      <c r="D19" s="92">
        <v>1</v>
      </c>
      <c r="E19" s="92">
        <v>1</v>
      </c>
      <c r="F19" s="181">
        <v>1</v>
      </c>
    </row>
    <row r="20" spans="1:6" s="11" customFormat="1" ht="12.75">
      <c r="A20" s="179" t="s">
        <v>37</v>
      </c>
      <c r="B20" s="44"/>
      <c r="C20" s="72">
        <v>1</v>
      </c>
      <c r="D20" s="92">
        <v>1</v>
      </c>
      <c r="E20" s="92">
        <v>1</v>
      </c>
      <c r="F20" s="181">
        <v>1</v>
      </c>
    </row>
    <row r="21" spans="1:6" s="11" customFormat="1" ht="12.75">
      <c r="A21" s="179" t="s">
        <v>38</v>
      </c>
      <c r="B21" s="44"/>
      <c r="C21" s="285">
        <v>0</v>
      </c>
      <c r="D21" s="286">
        <v>0.02</v>
      </c>
      <c r="E21" s="286">
        <v>0.02</v>
      </c>
      <c r="F21" s="287">
        <f>E21*(1-0.015)</f>
        <v>0.0197</v>
      </c>
    </row>
    <row r="22" spans="1:6" s="11" customFormat="1" ht="12.75">
      <c r="A22" s="179" t="s">
        <v>39</v>
      </c>
      <c r="B22" s="44"/>
      <c r="C22" s="97">
        <v>0</v>
      </c>
      <c r="D22" s="288">
        <v>0.3</v>
      </c>
      <c r="E22" s="288">
        <v>0.25</v>
      </c>
      <c r="F22" s="287">
        <f>E22*(1-0.015)</f>
        <v>0.24625</v>
      </c>
    </row>
    <row r="23" spans="1:6" s="11" customFormat="1" ht="13.5" thickBot="1">
      <c r="A23" s="205" t="s">
        <v>40</v>
      </c>
      <c r="B23" s="206"/>
      <c r="C23" s="207">
        <v>0</v>
      </c>
      <c r="D23" s="207">
        <v>0</v>
      </c>
      <c r="E23" s="207">
        <v>0</v>
      </c>
      <c r="F23" s="208">
        <v>0</v>
      </c>
    </row>
    <row r="24" spans="1:6" s="11" customFormat="1" ht="20.25">
      <c r="A24" s="200" t="s">
        <v>144</v>
      </c>
      <c r="B24" s="201"/>
      <c r="C24" s="202"/>
      <c r="D24" s="203"/>
      <c r="E24" s="203"/>
      <c r="F24" s="204"/>
    </row>
    <row r="25" spans="1:6" s="11" customFormat="1" ht="12.75">
      <c r="A25" s="179" t="s">
        <v>28</v>
      </c>
      <c r="B25" s="44"/>
      <c r="C25" s="72">
        <v>24</v>
      </c>
      <c r="D25" s="92">
        <v>30</v>
      </c>
      <c r="E25" s="92">
        <v>0</v>
      </c>
      <c r="F25" s="181">
        <v>0</v>
      </c>
    </row>
    <row r="26" spans="1:6" s="11" customFormat="1" ht="12.75">
      <c r="A26" s="179" t="s">
        <v>41</v>
      </c>
      <c r="B26" s="44"/>
      <c r="C26" s="72">
        <v>0</v>
      </c>
      <c r="D26" s="92">
        <v>365</v>
      </c>
      <c r="E26" s="92">
        <v>0</v>
      </c>
      <c r="F26" s="92">
        <v>0</v>
      </c>
    </row>
    <row r="27" spans="1:6" s="11" customFormat="1" ht="12.75">
      <c r="A27" s="179" t="s">
        <v>33</v>
      </c>
      <c r="B27" s="44"/>
      <c r="C27" s="72">
        <v>0</v>
      </c>
      <c r="D27" s="72">
        <v>0</v>
      </c>
      <c r="E27" s="72">
        <v>0</v>
      </c>
      <c r="F27" s="72">
        <v>0</v>
      </c>
    </row>
    <row r="28" spans="1:6" s="11" customFormat="1" ht="12.75">
      <c r="A28" s="179" t="s">
        <v>42</v>
      </c>
      <c r="B28" s="44"/>
      <c r="C28" s="72">
        <v>0</v>
      </c>
      <c r="D28" s="92">
        <v>0</v>
      </c>
      <c r="E28" s="92">
        <v>0</v>
      </c>
      <c r="F28" s="181">
        <v>0</v>
      </c>
    </row>
    <row r="29" spans="1:6" s="11" customFormat="1" ht="12.75">
      <c r="A29" s="179" t="s">
        <v>43</v>
      </c>
      <c r="B29" s="44"/>
      <c r="C29" s="72">
        <v>5</v>
      </c>
      <c r="D29" s="72">
        <v>5</v>
      </c>
      <c r="E29" s="72">
        <v>0</v>
      </c>
      <c r="F29" s="72">
        <v>0</v>
      </c>
    </row>
    <row r="30" spans="1:6" s="11" customFormat="1" ht="12.75">
      <c r="A30" s="179" t="s">
        <v>35</v>
      </c>
      <c r="B30" s="44"/>
      <c r="C30" s="72">
        <v>0</v>
      </c>
      <c r="D30" s="92">
        <v>0</v>
      </c>
      <c r="E30" s="92">
        <v>5</v>
      </c>
      <c r="F30" s="182">
        <v>0.05</v>
      </c>
    </row>
    <row r="31" spans="1:6" s="11" customFormat="1" ht="12.75">
      <c r="A31" s="179" t="s">
        <v>44</v>
      </c>
      <c r="B31" s="44"/>
      <c r="C31" s="72">
        <v>0</v>
      </c>
      <c r="D31" s="92">
        <v>0</v>
      </c>
      <c r="E31" s="92">
        <v>0</v>
      </c>
      <c r="F31" s="181">
        <v>0</v>
      </c>
    </row>
    <row r="32" spans="1:6" s="11" customFormat="1" ht="12.75">
      <c r="A32" s="179" t="s">
        <v>45</v>
      </c>
      <c r="B32" s="44"/>
      <c r="C32" s="72">
        <v>0</v>
      </c>
      <c r="D32" s="92">
        <v>0</v>
      </c>
      <c r="E32" s="92">
        <v>0</v>
      </c>
      <c r="F32" s="181">
        <v>0</v>
      </c>
    </row>
    <row r="33" spans="1:6" s="11" customFormat="1" ht="12.75">
      <c r="A33" s="179" t="s">
        <v>38</v>
      </c>
      <c r="B33" s="44"/>
      <c r="C33" s="97">
        <v>0</v>
      </c>
      <c r="D33" s="97">
        <v>0</v>
      </c>
      <c r="E33" s="288">
        <v>0.02</v>
      </c>
      <c r="F33" s="289">
        <f>E33*(1-0.015)</f>
        <v>0.0197</v>
      </c>
    </row>
    <row r="34" spans="1:6" s="11" customFormat="1" ht="12.75">
      <c r="A34" s="179" t="s">
        <v>38</v>
      </c>
      <c r="B34" s="44"/>
      <c r="C34" s="72"/>
      <c r="D34" s="92"/>
      <c r="E34" s="92"/>
      <c r="F34" s="181"/>
    </row>
    <row r="35" spans="1:6" s="11" customFormat="1" ht="12.75">
      <c r="A35" s="179" t="s">
        <v>39</v>
      </c>
      <c r="B35" s="44"/>
      <c r="C35" s="72">
        <v>1</v>
      </c>
      <c r="D35" s="92">
        <v>1</v>
      </c>
      <c r="E35" s="92">
        <v>1</v>
      </c>
      <c r="F35" s="181">
        <v>1</v>
      </c>
    </row>
    <row r="36" spans="1:6" s="11" customFormat="1" ht="12.75">
      <c r="A36" s="179" t="s">
        <v>40</v>
      </c>
      <c r="B36" s="44"/>
      <c r="C36" s="278">
        <v>0</v>
      </c>
      <c r="D36" s="278">
        <v>0</v>
      </c>
      <c r="E36" s="278">
        <v>0</v>
      </c>
      <c r="F36" s="278">
        <v>0</v>
      </c>
    </row>
    <row r="37" spans="1:6" s="11" customFormat="1" ht="13.5" thickBot="1">
      <c r="A37" s="205" t="s">
        <v>46</v>
      </c>
      <c r="B37" s="206"/>
      <c r="C37" s="279">
        <v>0</v>
      </c>
      <c r="D37" s="280">
        <v>0</v>
      </c>
      <c r="E37" s="280">
        <v>0</v>
      </c>
      <c r="F37" s="281">
        <v>0</v>
      </c>
    </row>
    <row r="38" spans="1:6" s="11" customFormat="1" ht="18.75">
      <c r="A38" s="189" t="s">
        <v>47</v>
      </c>
      <c r="B38" s="59"/>
      <c r="C38" s="190"/>
      <c r="D38" s="191"/>
      <c r="E38" s="191"/>
      <c r="F38" s="192"/>
    </row>
    <row r="39" spans="1:6" s="11" customFormat="1" ht="12.75">
      <c r="A39" s="179" t="s">
        <v>48</v>
      </c>
      <c r="B39" s="44"/>
      <c r="C39" s="72">
        <v>1</v>
      </c>
      <c r="D39" s="92">
        <v>1</v>
      </c>
      <c r="E39" s="92">
        <v>1</v>
      </c>
      <c r="F39" s="181">
        <v>1</v>
      </c>
    </row>
    <row r="40" spans="1:6" s="11" customFormat="1" ht="12.75">
      <c r="A40" s="179" t="s">
        <v>28</v>
      </c>
      <c r="B40" s="44"/>
      <c r="C40" s="72"/>
      <c r="D40" s="92"/>
      <c r="E40" s="92"/>
      <c r="F40" s="181"/>
    </row>
    <row r="41" spans="1:6" s="11" customFormat="1" ht="12.75">
      <c r="A41" s="179" t="s">
        <v>41</v>
      </c>
      <c r="B41" s="44"/>
      <c r="C41" s="72"/>
      <c r="D41" s="92"/>
      <c r="E41" s="92"/>
      <c r="F41" s="181"/>
    </row>
    <row r="42" spans="1:6" s="11" customFormat="1" ht="12.75">
      <c r="A42" s="179" t="s">
        <v>33</v>
      </c>
      <c r="B42" s="44"/>
      <c r="C42" s="97">
        <v>0</v>
      </c>
      <c r="D42" s="97">
        <v>0</v>
      </c>
      <c r="E42" s="97">
        <v>0</v>
      </c>
      <c r="F42" s="97">
        <v>0</v>
      </c>
    </row>
    <row r="43" spans="1:6" s="11" customFormat="1" ht="12.75">
      <c r="A43" s="179" t="s">
        <v>34</v>
      </c>
      <c r="B43" s="44"/>
      <c r="C43" s="97">
        <v>0</v>
      </c>
      <c r="D43" s="97">
        <v>0</v>
      </c>
      <c r="E43" s="97">
        <v>0</v>
      </c>
      <c r="F43" s="97">
        <v>0</v>
      </c>
    </row>
    <row r="44" spans="1:6" s="11" customFormat="1" ht="12.75">
      <c r="A44" s="179" t="s">
        <v>35</v>
      </c>
      <c r="B44" s="44"/>
      <c r="C44" s="97">
        <v>0</v>
      </c>
      <c r="D44" s="97">
        <v>0</v>
      </c>
      <c r="E44" s="97">
        <v>0</v>
      </c>
      <c r="F44" s="97">
        <v>0</v>
      </c>
    </row>
    <row r="45" spans="1:6" s="11" customFormat="1" ht="12.75">
      <c r="A45" s="179" t="s">
        <v>49</v>
      </c>
      <c r="B45" s="44"/>
      <c r="C45" s="97">
        <v>0</v>
      </c>
      <c r="D45" s="97">
        <v>0</v>
      </c>
      <c r="E45" s="97">
        <v>0</v>
      </c>
      <c r="F45" s="97">
        <v>0</v>
      </c>
    </row>
    <row r="46" spans="1:6" s="11" customFormat="1" ht="12.75">
      <c r="A46" s="179" t="s">
        <v>50</v>
      </c>
      <c r="B46" s="44"/>
      <c r="C46" s="97">
        <v>0</v>
      </c>
      <c r="D46" s="97">
        <v>0</v>
      </c>
      <c r="E46" s="97">
        <v>0</v>
      </c>
      <c r="F46" s="97">
        <v>0</v>
      </c>
    </row>
    <row r="47" spans="1:6" s="11" customFormat="1" ht="12.75">
      <c r="A47" s="179" t="s">
        <v>51</v>
      </c>
      <c r="B47" s="44"/>
      <c r="C47" s="72">
        <v>2</v>
      </c>
      <c r="D47" s="92">
        <v>2</v>
      </c>
      <c r="E47" s="92">
        <v>2</v>
      </c>
      <c r="F47" s="181">
        <v>2</v>
      </c>
    </row>
    <row r="48" spans="1:6" s="11" customFormat="1" ht="12.75">
      <c r="A48" s="179" t="s">
        <v>44</v>
      </c>
      <c r="B48" s="44"/>
      <c r="C48" s="290">
        <v>0</v>
      </c>
      <c r="D48" s="291">
        <v>1</v>
      </c>
      <c r="E48" s="291">
        <v>1</v>
      </c>
      <c r="F48" s="292">
        <v>1</v>
      </c>
    </row>
    <row r="49" spans="1:6" s="11" customFormat="1" ht="12.75">
      <c r="A49" s="179" t="s">
        <v>52</v>
      </c>
      <c r="B49" s="44"/>
      <c r="C49" s="72">
        <v>0</v>
      </c>
      <c r="D49" s="72">
        <v>0</v>
      </c>
      <c r="E49" s="72">
        <v>0</v>
      </c>
      <c r="F49" s="72">
        <v>0</v>
      </c>
    </row>
    <row r="50" spans="1:6" s="11" customFormat="1" ht="12.75">
      <c r="A50" s="179" t="s">
        <v>53</v>
      </c>
      <c r="B50" s="44"/>
      <c r="C50" s="72">
        <v>0</v>
      </c>
      <c r="D50" s="72">
        <v>0</v>
      </c>
      <c r="E50" s="72">
        <v>0</v>
      </c>
      <c r="F50" s="72">
        <v>0</v>
      </c>
    </row>
    <row r="51" spans="1:6" s="11" customFormat="1" ht="12.75">
      <c r="A51" s="179" t="s">
        <v>54</v>
      </c>
      <c r="B51" s="44"/>
      <c r="C51" s="72">
        <v>0</v>
      </c>
      <c r="D51" s="92">
        <v>0</v>
      </c>
      <c r="E51" s="92">
        <v>0</v>
      </c>
      <c r="F51" s="181">
        <v>0</v>
      </c>
    </row>
    <row r="52" spans="1:6" s="11" customFormat="1" ht="12.75">
      <c r="A52" s="179" t="s">
        <v>45</v>
      </c>
      <c r="B52" s="44"/>
      <c r="C52" s="72">
        <v>0</v>
      </c>
      <c r="D52" s="92">
        <v>0</v>
      </c>
      <c r="E52" s="92">
        <v>0</v>
      </c>
      <c r="F52" s="181">
        <v>0</v>
      </c>
    </row>
    <row r="53" spans="1:6" s="11" customFormat="1" ht="12.75">
      <c r="A53" s="179" t="s">
        <v>38</v>
      </c>
      <c r="B53" s="44"/>
      <c r="C53" s="72">
        <v>0</v>
      </c>
      <c r="D53" s="72">
        <v>0</v>
      </c>
      <c r="E53" s="72">
        <v>0</v>
      </c>
      <c r="F53" s="72">
        <v>0</v>
      </c>
    </row>
    <row r="54" spans="1:6" s="11" customFormat="1" ht="12.75">
      <c r="A54" s="179" t="s">
        <v>55</v>
      </c>
      <c r="B54" s="44"/>
      <c r="C54" s="98">
        <v>0</v>
      </c>
      <c r="D54" s="99">
        <v>0</v>
      </c>
      <c r="E54" s="99">
        <v>0</v>
      </c>
      <c r="F54" s="182">
        <v>0</v>
      </c>
    </row>
    <row r="55" spans="1:6" s="11" customFormat="1" ht="27" customHeight="1">
      <c r="A55" s="183"/>
      <c r="B55" s="44" t="s">
        <v>7</v>
      </c>
      <c r="C55" s="240">
        <v>0.9772</v>
      </c>
      <c r="D55" s="240">
        <v>1.0102</v>
      </c>
      <c r="E55" s="240">
        <v>1.0102</v>
      </c>
      <c r="F55" s="240">
        <v>1.0102</v>
      </c>
    </row>
    <row r="56" spans="1:6" s="12" customFormat="1" ht="24">
      <c r="A56" s="184" t="s">
        <v>56</v>
      </c>
      <c r="B56" s="33"/>
      <c r="C56" s="33"/>
      <c r="D56" s="33"/>
      <c r="E56" s="33"/>
      <c r="F56" s="185"/>
    </row>
    <row r="57" spans="1:6" s="12" customFormat="1" ht="24.75" thickBot="1">
      <c r="A57" s="186" t="s">
        <v>57</v>
      </c>
      <c r="B57" s="187"/>
      <c r="C57" s="187"/>
      <c r="D57" s="187"/>
      <c r="E57" s="187"/>
      <c r="F57" s="188"/>
    </row>
    <row r="58" spans="1:6" s="12" customFormat="1" ht="12" customHeight="1">
      <c r="A58" s="34"/>
      <c r="B58" s="35"/>
      <c r="C58" s="35"/>
      <c r="D58" s="35"/>
      <c r="E58" s="35"/>
      <c r="F58" s="35"/>
    </row>
    <row r="59" spans="2:6" s="115" customFormat="1" ht="30" customHeight="1">
      <c r="B59" s="137" t="s">
        <v>320</v>
      </c>
      <c r="D59" s="311" t="s">
        <v>295</v>
      </c>
      <c r="E59" s="311"/>
      <c r="F59" s="311"/>
    </row>
  </sheetData>
  <sheetProtection/>
  <mergeCells count="2">
    <mergeCell ref="B5:F5"/>
    <mergeCell ref="D59:F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I25"/>
  <sheetViews>
    <sheetView view="pageBreakPreview" zoomScale="150" zoomScaleSheetLayoutView="150" zoomScalePageLayoutView="0" workbookViewId="0" topLeftCell="A1">
      <selection activeCell="H18" sqref="H18"/>
    </sheetView>
  </sheetViews>
  <sheetFormatPr defaultColWidth="9.00390625" defaultRowHeight="12.75"/>
  <cols>
    <col min="1" max="1" width="2.625" style="209" customWidth="1"/>
    <col min="2" max="2" width="5.625" style="209" customWidth="1"/>
    <col min="3" max="3" width="58.125" style="209" customWidth="1"/>
    <col min="4" max="4" width="17.125" style="209" customWidth="1"/>
    <col min="5" max="5" width="13.75390625" style="209" customWidth="1"/>
    <col min="6" max="16384" width="9.125" style="209" customWidth="1"/>
  </cols>
  <sheetData>
    <row r="2" spans="4:6" ht="12.75">
      <c r="D2" s="5" t="s">
        <v>310</v>
      </c>
      <c r="E2" s="5"/>
      <c r="F2" s="5"/>
    </row>
    <row r="3" spans="4:6" ht="12.75">
      <c r="D3" s="5" t="s">
        <v>15</v>
      </c>
      <c r="E3" s="5"/>
      <c r="F3" s="5"/>
    </row>
    <row r="4" spans="4:6" ht="12.75">
      <c r="D4" s="5" t="s">
        <v>16</v>
      </c>
      <c r="E4" s="5"/>
      <c r="F4" s="5"/>
    </row>
    <row r="5" spans="4:6" ht="12.75">
      <c r="D5" s="5" t="s">
        <v>17</v>
      </c>
      <c r="E5" s="12"/>
      <c r="F5" s="12"/>
    </row>
    <row r="6" spans="4:6" ht="12.75">
      <c r="D6" s="5" t="s">
        <v>18</v>
      </c>
      <c r="E6" s="12"/>
      <c r="F6" s="12"/>
    </row>
    <row r="7" spans="4:6" ht="12.75">
      <c r="D7" s="5" t="s">
        <v>19</v>
      </c>
      <c r="E7" s="12"/>
      <c r="F7" s="12"/>
    </row>
    <row r="9" spans="3:9" ht="12.75">
      <c r="C9" s="338" t="s">
        <v>281</v>
      </c>
      <c r="D9" s="338"/>
      <c r="E9" s="338"/>
      <c r="G9" s="5"/>
      <c r="H9" s="12"/>
      <c r="I9" s="12"/>
    </row>
    <row r="10" spans="3:9" ht="30" customHeight="1">
      <c r="C10" s="339" t="s">
        <v>282</v>
      </c>
      <c r="D10" s="338"/>
      <c r="E10" s="338"/>
      <c r="G10" s="5"/>
      <c r="H10" s="12"/>
      <c r="I10" s="12"/>
    </row>
    <row r="11" spans="3:9" ht="12.75">
      <c r="C11" s="338" t="s">
        <v>328</v>
      </c>
      <c r="D11" s="338"/>
      <c r="E11" s="338"/>
      <c r="G11" s="5"/>
      <c r="H11" s="12"/>
      <c r="I11" s="12"/>
    </row>
    <row r="12" spans="2:5" ht="36" customHeight="1" thickBot="1">
      <c r="B12" s="337" t="s">
        <v>309</v>
      </c>
      <c r="C12" s="337"/>
      <c r="D12" s="337"/>
      <c r="E12" s="337"/>
    </row>
    <row r="13" spans="2:5" ht="45.75" thickBot="1">
      <c r="B13" s="215" t="s">
        <v>20</v>
      </c>
      <c r="C13" s="145" t="s">
        <v>21</v>
      </c>
      <c r="D13" s="216" t="s">
        <v>239</v>
      </c>
      <c r="E13" s="146" t="s">
        <v>13</v>
      </c>
    </row>
    <row r="14" spans="2:5" ht="31.5">
      <c r="B14" s="143" t="s">
        <v>244</v>
      </c>
      <c r="C14" s="144" t="s">
        <v>22</v>
      </c>
      <c r="D14" s="213" t="s">
        <v>311</v>
      </c>
      <c r="E14" s="214">
        <f>'1.2'!B8</f>
        <v>0.015384615384615384</v>
      </c>
    </row>
    <row r="15" spans="2:5" ht="46.5">
      <c r="B15" s="140" t="s">
        <v>245</v>
      </c>
      <c r="C15" s="121" t="s">
        <v>246</v>
      </c>
      <c r="D15" s="122" t="s">
        <v>312</v>
      </c>
      <c r="E15" s="211" t="s">
        <v>14</v>
      </c>
    </row>
    <row r="16" spans="2:5" ht="31.5">
      <c r="B16" s="140" t="s">
        <v>247</v>
      </c>
      <c r="C16" s="121" t="s">
        <v>248</v>
      </c>
      <c r="D16" s="122" t="s">
        <v>313</v>
      </c>
      <c r="E16" s="241">
        <f>0.1*'2.1'!G41+0.7*'2.2'!G32+0.2*'2.3'!G31</f>
        <v>0.9516666666666668</v>
      </c>
    </row>
    <row r="17" spans="2:5" ht="18.75">
      <c r="B17" s="140" t="s">
        <v>249</v>
      </c>
      <c r="C17" s="121" t="s">
        <v>250</v>
      </c>
      <c r="D17" s="122" t="s">
        <v>251</v>
      </c>
      <c r="E17" s="210">
        <f>'1.4'!F8</f>
        <v>0.029</v>
      </c>
    </row>
    <row r="18" spans="2:8" ht="18.75">
      <c r="B18" s="140" t="s">
        <v>252</v>
      </c>
      <c r="C18" s="121" t="s">
        <v>253</v>
      </c>
      <c r="D18" s="120" t="s">
        <v>251</v>
      </c>
      <c r="E18" s="211" t="s">
        <v>14</v>
      </c>
      <c r="H18" s="283" t="s">
        <v>315</v>
      </c>
    </row>
    <row r="19" spans="2:8" ht="18.75">
      <c r="B19" s="140" t="s">
        <v>254</v>
      </c>
      <c r="C19" s="121" t="s">
        <v>255</v>
      </c>
      <c r="D19" s="120" t="s">
        <v>251</v>
      </c>
      <c r="E19" s="242">
        <f>'1.4'!F10</f>
        <v>1.0102</v>
      </c>
      <c r="H19" s="284">
        <v>0.3</v>
      </c>
    </row>
    <row r="20" spans="2:5" ht="45">
      <c r="B20" s="140" t="s">
        <v>256</v>
      </c>
      <c r="C20" s="121" t="s">
        <v>257</v>
      </c>
      <c r="D20" s="111" t="s">
        <v>314</v>
      </c>
      <c r="E20" s="211">
        <f>IF(E14&gt;E17*(1+H19),-1,IF(E14&lt;=E17*(1-H19),IF(E17=0,IF(E14=0,0,1),1),0))</f>
        <v>1</v>
      </c>
    </row>
    <row r="21" spans="2:5" ht="46.5">
      <c r="B21" s="140" t="s">
        <v>258</v>
      </c>
      <c r="C21" s="121" t="s">
        <v>259</v>
      </c>
      <c r="D21" s="111" t="s">
        <v>314</v>
      </c>
      <c r="E21" s="211" t="s">
        <v>14</v>
      </c>
    </row>
    <row r="22" spans="2:5" ht="47.25" thickBot="1">
      <c r="B22" s="141" t="s">
        <v>260</v>
      </c>
      <c r="C22" s="142" t="s">
        <v>261</v>
      </c>
      <c r="D22" s="111" t="s">
        <v>314</v>
      </c>
      <c r="E22" s="211">
        <f>IF(E16&gt;E19*(1+H19),-1,IF(E16&lt;=E19*(1-H19),IF(E19=0,IF(E16=0,0,1),1),0))</f>
        <v>0</v>
      </c>
    </row>
    <row r="24" spans="3:8" ht="15.75">
      <c r="C24" s="230" t="s">
        <v>320</v>
      </c>
      <c r="D24" s="115"/>
      <c r="E24" s="340" t="s">
        <v>295</v>
      </c>
      <c r="F24" s="340"/>
      <c r="G24" s="340"/>
      <c r="H24" s="340"/>
    </row>
    <row r="25" spans="3:5" ht="15.75">
      <c r="C25" s="230" t="s">
        <v>319</v>
      </c>
      <c r="D25" s="137"/>
      <c r="E25" s="110"/>
    </row>
  </sheetData>
  <sheetProtection password="DCB2" sheet="1" formatColumns="0" selectLockedCells="1"/>
  <mergeCells count="5">
    <mergeCell ref="B12:E12"/>
    <mergeCell ref="C9:E9"/>
    <mergeCell ref="C10:E10"/>
    <mergeCell ref="E24:H24"/>
    <mergeCell ref="C11:E11"/>
  </mergeCells>
  <printOptions/>
  <pageMargins left="0.42" right="0.33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Недашковский Валерий</cp:lastModifiedBy>
  <cp:lastPrinted>2015-03-30T07:51:13Z</cp:lastPrinted>
  <dcterms:created xsi:type="dcterms:W3CDTF">2008-10-01T13:21:49Z</dcterms:created>
  <dcterms:modified xsi:type="dcterms:W3CDTF">2015-04-17T06:58:52Z</dcterms:modified>
  <cp:category/>
  <cp:version/>
  <cp:contentType/>
  <cp:contentStatus/>
</cp:coreProperties>
</file>