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firstSheet="1" activeTab="1"/>
  </bookViews>
  <sheets>
    <sheet name="Справочная информация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4.1" sheetId="12" r:id="rId12"/>
    <sheet name="4.2" sheetId="13" r:id="rId13"/>
    <sheet name="8.1" sheetId="14" r:id="rId14"/>
    <sheet name="8.3" sheetId="15" r:id="rId15"/>
    <sheet name="1.9" sheetId="16" r:id="rId16"/>
    <sheet name="ЦОК" sheetId="17" state="hidden" r:id="rId17"/>
    <sheet name="Тр ЭлЭн" sheetId="18" state="hidden" r:id="rId18"/>
    <sheet name="таб.1.1 (СОТиН)" sheetId="19" state="hidden" r:id="rId19"/>
    <sheet name="Юристы" sheetId="20" state="hidden" r:id="rId20"/>
    <sheet name="ТП" sheetId="21" state="hidden" r:id="rId21"/>
    <sheet name="Дисп.Сл" sheetId="22" state="hidden" r:id="rId22"/>
    <sheet name="Лист1" sheetId="23" state="hidden" r:id="rId23"/>
  </sheets>
  <definedNames>
    <definedName name="_xlnm.Print_Titles" localSheetId="6">'2.3'!$8:$8</definedName>
    <definedName name="_xlnm.Print_Titles" localSheetId="7">'2.4'!$8:$8</definedName>
    <definedName name="_xlnm.Print_Area" localSheetId="1">'1.1'!$A$1:$D$30</definedName>
    <definedName name="_xlnm.Print_Area" localSheetId="2">'1.2'!$A$1:$B$11</definedName>
    <definedName name="_xlnm.Print_Area" localSheetId="4">'2.1'!$A$1:$G$43</definedName>
    <definedName name="_xlnm.Print_Area" localSheetId="5">'2.2'!#REF!</definedName>
    <definedName name="_xlnm.Print_Area" localSheetId="6">'2.3'!$A$1:$G$36</definedName>
    <definedName name="_xlnm.Print_Area" localSheetId="7">'2.4'!$A$1:$H$59</definedName>
    <definedName name="_xlnm.Print_Area" localSheetId="8">'3.1'!$A$1:$D$9</definedName>
    <definedName name="_xlnm.Print_Area" localSheetId="9">'3.2'!$A$1:$D$9</definedName>
    <definedName name="_xlnm.Print_Area" localSheetId="10">'3.3'!$A$1:$D$9</definedName>
    <definedName name="_xlnm.Print_Area" localSheetId="11">'4.1'!$A$1:$G$18</definedName>
    <definedName name="_xlnm.Print_Area" localSheetId="0">'Справочная информация'!$A$1:$B$7</definedName>
    <definedName name="_xlnm.Print_Area" localSheetId="16">'ЦОК'!$A$5:$E$46</definedName>
  </definedNames>
  <calcPr fullCalcOnLoad="1"/>
</workbook>
</file>

<file path=xl/comments4.xml><?xml version="1.0" encoding="utf-8"?>
<comments xmlns="http://schemas.openxmlformats.org/spreadsheetml/2006/main">
  <authors>
    <author>Недашковский Валерий</author>
  </authors>
  <commentList>
    <comment ref="I7" authorId="0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Период регулирования тарифов в электроэнергетике долгосрочный
"..."долгосрочный период регулирования" - период сроком не менее 5 лет (не менее 3 лет при установлении впервые долгосрочных цен (тарифов), их предельных уровней), на который рассчитываются долгосрочные параметры регулирования;..."
Источник:
Постановление Правительства РФ от 29.12.2011 N 1178 (ред. от 05.10.2012) "О ценообразовании в области регулируемых цен (тарифов) в электроэнергетике" (вместе с "Основами ценообразования в области регулируемых цен (тарифов) в электроэнергетике", "Правилами государственного регулирования (пересмотра, применения) цен (тарифов) в электроэнергетике")</t>
        </r>
      </text>
    </comment>
    <comment ref="E8" authorId="0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по факту отчетного года
</t>
        </r>
      </text>
    </comment>
    <comment ref="F8" authorId="0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Начиная со 2 периода обязательное улучшение =П*(1-0,015)</t>
        </r>
      </text>
    </comment>
    <comment ref="E10" authorId="0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изменились критерии Ис, в связи с чем при достижении плана Ис будет только 0,425, а не 0,586 как раньше. Поэтому: 0,1*2+0,7*0,425+0,2*2=0,8975</t>
        </r>
      </text>
    </comment>
  </commentList>
</comments>
</file>

<file path=xl/comments8.xml><?xml version="1.0" encoding="utf-8"?>
<comments xmlns="http://schemas.openxmlformats.org/spreadsheetml/2006/main">
  <authors>
    <author>Недашковский Валерий</author>
  </authors>
  <commentList>
    <comment ref="D25" authorId="0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взял общий срок, думаю он правильный</t>
        </r>
      </text>
    </comment>
    <comment ref="D32" authorId="0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исходил из того, что вероятность жалобы все же существует</t>
        </r>
      </text>
    </comment>
    <comment ref="D35" authorId="0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повтор п.2.1 Ис
</t>
        </r>
      </text>
    </comment>
    <comment ref="D41" authorId="0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ранее было запланирован 1 день, но это фантастика</t>
        </r>
      </text>
    </comment>
    <comment ref="D46" authorId="0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нужно ваше решение, за сколько месяцев ЭПС может возместить ущерб</t>
        </r>
      </text>
    </comment>
    <comment ref="D48" authorId="0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изменились критерии Ис, в связи с чем при достижении плана Ис будет только 0,425, а не 0,586 как раньше. Поэтому: 0,1*2+0,7*0,425+0,2*2=0,8975
</t>
        </r>
      </text>
    </comment>
  </commentList>
</comments>
</file>

<file path=xl/sharedStrings.xml><?xml version="1.0" encoding="utf-8"?>
<sst xmlns="http://schemas.openxmlformats.org/spreadsheetml/2006/main" count="949" uniqueCount="468">
  <si>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</si>
  <si>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</si>
  <si>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</si>
  <si>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</si>
  <si>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1. коэффициент значимости показателя уровня надежности оказываемых услуг, альфа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</si>
  <si>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</si>
  <si>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</si>
  <si>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</si>
  <si>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</si>
  <si>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</si>
  <si>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</si>
  <si>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</si>
  <si>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</si>
  <si>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</si>
  <si>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</si>
  <si>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</si>
  <si>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</si>
  <si>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(наименование территориальной сетевой организации)</t>
  </si>
  <si>
    <t>Значение показателя на: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</si>
  <si>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</si>
  <si>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</si>
  <si>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</si>
  <si>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</si>
  <si>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</si>
  <si>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</si>
  <si>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</si>
  <si>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</si>
  <si>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</si>
  <si>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</si>
  <si>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</si>
  <si>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</si>
  <si>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</si>
  <si>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</si>
  <si>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</si>
  <si>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</si>
  <si>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</si>
  <si>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</si>
  <si>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</si>
  <si>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</si>
  <si>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</si>
  <si>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</si>
  <si>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</si>
  <si>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</si>
  <si>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</si>
  <si>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</si>
  <si>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</si>
  <si>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</si>
  <si>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</si>
  <si>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</si>
  <si>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</si>
  <si>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</si>
  <si>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</si>
  <si>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</si>
  <si>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</si>
  <si>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</si>
  <si>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</si>
  <si>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</si>
  <si>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</si>
  <si>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в том числе, по критериям:</t>
  </si>
  <si>
    <t>Приложение № 2</t>
  </si>
  <si>
    <t>ФОРМЫ,</t>
  </si>
  <si>
    <t>ИСПОЛЬЗУЕМЫЕ ДЛЯ РАСЧЕТА ЗНАЧЕНИЯ ПОКАЗАТЕЛЯ УРОВНЯ КАЧЕСТВА</t>
  </si>
  <si>
    <t>Наименование параметра (критерия), характеризующего индикатор</t>
  </si>
  <si>
    <t>в том числе:</t>
  </si>
  <si>
    <t>(наименование электросетевой организации)</t>
  </si>
  <si>
    <t>Наименование
показателя</t>
  </si>
  <si>
    <t>Описание (обоснование)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</si>
  <si>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</si>
  <si>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Приложение № 1</t>
  </si>
  <si>
    <t>ИСПОЛЬЗУЕМЫЕ ДЛЯ РАСЧЕТА ЗНАЧЕНИЯ ПОКАЗАТЕЛЯ УРОВНЯ НАДЕЖНОСТИ ОКАЗЫВАЕМЫХ УСЛУГ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</si>
  <si>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</si>
  <si>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</si>
  <si>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</si>
  <si>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</si>
  <si>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</si>
  <si>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</si>
  <si>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</si>
  <si>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</si>
  <si>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</si>
  <si>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</si>
  <si>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</si>
  <si>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</si>
  <si>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</si>
  <si>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</si>
  <si>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</si>
  <si>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</si>
  <si>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</si>
  <si>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</si>
  <si>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</si>
  <si>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</si>
  <si>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</si>
  <si>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</si>
  <si>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</si>
  <si>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</si>
  <si>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</si>
  <si>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</si>
  <si>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</si>
  <si>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</si>
  <si>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</si>
  <si>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</si>
  <si>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</si>
  <si>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Итого по индикатору 
исполнительности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</si>
  <si>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</si>
  <si>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</si>
  <si>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</si>
  <si>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</si>
  <si>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</si>
  <si>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</si>
  <si>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</si>
  <si>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</si>
  <si>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</si>
  <si>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</si>
  <si>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</si>
  <si>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</si>
  <si>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</si>
  <si>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</si>
  <si>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</si>
  <si>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</si>
  <si>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</si>
  <si>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</si>
  <si>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</si>
  <si>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</si>
  <si>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</si>
  <si>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</si>
  <si>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</si>
  <si>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</si>
  <si>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</si>
  <si>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</si>
  <si>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</si>
  <si>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</si>
  <si>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</si>
  <si>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</si>
  <si>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</si>
  <si>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</si>
  <si>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</si>
  <si>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</si>
  <si>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</si>
  <si>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</si>
  <si>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</si>
  <si>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</si>
  <si>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</si>
  <si>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</si>
  <si>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</si>
  <si>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</si>
  <si>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</si>
  <si>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</si>
  <si>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</si>
  <si>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</si>
  <si>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</si>
  <si>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</si>
  <si>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</si>
  <si>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</si>
  <si>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</si>
  <si>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</si>
  <si>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</si>
  <si>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</si>
  <si>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</si>
  <si>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</si>
  <si>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</si>
  <si>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</si>
  <si>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</si>
  <si>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</si>
  <si>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</si>
  <si>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</si>
  <si>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</si>
  <si>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</si>
  <si>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</si>
  <si>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</si>
  <si>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</si>
  <si>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</si>
  <si>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</si>
  <si>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</si>
  <si>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</si>
  <si>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</si>
  <si>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</si>
  <si>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</si>
  <si>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</si>
  <si>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</si>
  <si>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</si>
  <si>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</si>
  <si>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</si>
  <si>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</si>
  <si>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</si>
  <si>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</si>
  <si>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</si>
  <si>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</si>
  <si>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</si>
  <si>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</si>
  <si>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</si>
  <si>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</si>
  <si>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</si>
  <si>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</si>
  <si>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</si>
  <si>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</si>
  <si>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</si>
  <si>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</si>
  <si>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</si>
  <si>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</si>
  <si>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</si>
  <si>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</si>
  <si>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</si>
  <si>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</si>
  <si>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</si>
  <si>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</si>
  <si>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</si>
  <si>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</si>
  <si>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</si>
  <si>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</si>
  <si>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</si>
  <si>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</si>
  <si>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</si>
  <si>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</si>
  <si>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</si>
  <si>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</si>
  <si>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</si>
  <si>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</si>
  <si>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</si>
  <si>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</si>
  <si>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</si>
  <si>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</si>
  <si>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Наименование</t>
  </si>
  <si>
    <t>№ формулы Методических указаний</t>
  </si>
  <si>
    <t> -</t>
  </si>
  <si>
    <r>
      <t>1.</t>
    </r>
  </si>
  <si>
    <t>2. </t>
  </si>
  <si>
    <r>
      <t>3.</t>
    </r>
  </si>
  <si>
    <t>4. </t>
  </si>
  <si>
    <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</si>
  <si>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</si>
  <si>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t>5. </t>
  </si>
  <si>
    <r>
      <t>6.</t>
    </r>
  </si>
  <si>
    <r>
      <t>7.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</si>
  <si>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</si>
  <si>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8.</t>
    </r>
  </si>
  <si>
    <r>
      <t>9.</t>
    </r>
  </si>
  <si>
    <t>* Информация предоставляется справочно.</t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</si>
  <si>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</si>
  <si>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</si>
  <si>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</si>
  <si>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</si>
  <si>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</si>
  <si>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</si>
  <si>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</si>
  <si>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</si>
  <si>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</si>
  <si>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сроков по процедурам взаимодействия с потребителями услуг (заявителями) - всего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</si>
  <si>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</si>
  <si>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Мероприятия,
направленные
на улучшение показателя *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</si>
  <si>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</si>
  <si>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</si>
  <si>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</si>
  <si>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</si>
  <si>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>ФОРМА,</t>
  </si>
  <si>
    <t>ИСПОЛЬЗУЕМАЯ ДЛЯ РАСЧЕТА ОБОБЩЕННОГО ПОКАЗАТЕЛЯ
 УРОВНЯ НАДЕЖНОСТИ И КАЧЕСТВА ОКАЗЫВАЕМЫХ УСЛУГ</t>
  </si>
  <si>
    <t>постановление Правительства РФ от 31.12.2009 №1220 "Об определении применяемых при установлении долгосрочных тарифов показателей надежности и качества поставляемых товаров и оказываемых услуг";</t>
  </si>
  <si>
    <t>приказ ФСТ от 26.10.2010 №254-э/1 "Об утверждении методических указаний по расчету и применению понижающих (повышающих) коэффициентов…".</t>
  </si>
  <si>
    <t>Основные нормативные правовые акты по порядку расчета показателей надежности и качества оказываемых услуг:</t>
  </si>
  <si>
    <t>Справочная информация</t>
  </si>
  <si>
    <t>Приведенные формы утверждены приказом Министерства энергетики РФ от 29.06.2010 №296 "Об утверждении методических указаний по расчету уровня надежности и качества…". Порядок заполнения указанных форм описан в данном приказе.</t>
  </si>
  <si>
    <t xml:space="preserve">Базовым годом для расчета являются фактические показатели за 2010 год, на основе которых организацией осуществляется расчет плановых показателей на 2011, 2012, 2013 и 2014 годы. </t>
  </si>
  <si>
    <t>приказ Министерства энергетики РФ от 14.10.2013 №718 "Об утверждении методических указаний по расчету уровня надежности и качества…";</t>
  </si>
  <si>
    <t>ежемесячно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</si>
  <si>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</si>
  <si>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</si>
  <si>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</si>
  <si>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</si>
  <si>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</si>
  <si>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</si>
  <si>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Форма 1.4 -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</si>
  <si>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1</t>
  </si>
  <si>
    <t>К</t>
  </si>
  <si>
    <t>ООО "Энерго Пром Сети"</t>
  </si>
  <si>
    <t>Форма 2.1 - Расчет значения индикатора информативности</t>
  </si>
  <si>
    <t>Форма 2.4 - Предложения территориальных сетевых организаций по плановым значениям</t>
  </si>
  <si>
    <t>Оперативный журнал ЦДПЭ</t>
  </si>
  <si>
    <t xml:space="preserve">2015 год план </t>
  </si>
  <si>
    <t xml:space="preserve">2016 год план </t>
  </si>
  <si>
    <t xml:space="preserve">2017 год план </t>
  </si>
  <si>
    <t xml:space="preserve">2018 год план </t>
  </si>
  <si>
    <t xml:space="preserve">2019 год план 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</si>
  <si>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</si>
  <si>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</si>
  <si>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 xml:space="preserve">2014 год факт </t>
  </si>
  <si>
    <t>1.3.</t>
  </si>
  <si>
    <t>Количество обращений потребителй услуг с указанием на ненадлежащее качество электрической энергии, процентов от общего количества поступивших обращений</t>
  </si>
  <si>
    <t>Наличие взаимодействия с потребителями услуг при выводе оборудования в ремонт и(или) из эксплуатации</t>
  </si>
  <si>
    <t>Наличие (отсутствие) установленной процедуры согласования с потребителями услуг графиков вывода элктросетевого оборудования в ремонт и (или) из эксплуатации (наличие - 1, отсутствие - 0)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</si>
  <si>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</si>
  <si>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Соблюдение требований нормативных правовых актов по защите пероснальных данных потребителей услуг (заявителей), по критерию</t>
  </si>
  <si>
    <t>Количество обращений потребителей услуг (заяаителей)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</si>
  <si>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параметров (критериев), характеризующих индикаторы качества обслуживания потребителей,</t>
  </si>
  <si>
    <t xml:space="preserve"> на каждый расчетный период регулирования в пределах долгосрочного периода регулирования *</t>
  </si>
  <si>
    <t>2013 год факт</t>
  </si>
  <si>
    <t>2015 год план</t>
  </si>
  <si>
    <t>2016 год план</t>
  </si>
  <si>
    <t>2017 год план</t>
  </si>
  <si>
    <t>2018 год план</t>
  </si>
  <si>
    <t>2019 год план</t>
  </si>
  <si>
    <t xml:space="preserve">1.3. </t>
  </si>
  <si>
    <t xml:space="preserve">3.2. </t>
  </si>
  <si>
    <t>Предлагаемое плановое значение показателя уровня качества обслуживания потребителей услуг территориальной сетевой организацией</t>
  </si>
  <si>
    <t>Наименование территориальной сетевой организации (подразделения/филиала)</t>
  </si>
  <si>
    <t>№
п/п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</si>
  <si>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</si>
  <si>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 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</si>
  <si>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к сети с нарушением установленных сроков его направления, шт (Nнс заяв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</si>
  <si>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 (Nсд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</si>
  <si>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 (Nнс сд тпр)</t>
  </si>
  <si>
    <t>Число вступивших в законную силу решений анимонопольного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 (Nн тпр)</t>
  </si>
  <si>
    <t>Общее число заявок на технологическое присоединение к сети, поданных заявителями в соответствующий расчетный период, десятками шт. (Nочз 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</si>
  <si>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 тпр)</t>
  </si>
  <si>
    <t>Показатель качества рассмотрения заявок на технологическое присоединение к сети (Пзаяв тпр)</t>
  </si>
  <si>
    <t>Показатель качества исполнения договоров об осуществлении технологического присоединения заявителей к сети (Пнс тпр)</t>
  </si>
  <si>
    <t>Форма 4.1 – Показатели уровня надежности и уровня качества оказываемых услуг электросетевой организации</t>
  </si>
  <si>
    <r>
      <t>Показатель уровня качества осуществляемого технологического присоединения (П</t>
    </r>
    <r>
      <rPr>
        <sz val="8"/>
        <rFont val="Times New Roman"/>
        <family val="1"/>
      </rPr>
      <t>тпр)</t>
    </r>
  </si>
  <si>
    <t>2.1</t>
  </si>
  <si>
    <r>
      <t>Плановое значение показателя 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</si>
  <si>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</si>
  <si>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t>пп.5.1 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</si>
  <si>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</si>
  <si>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</si>
  <si>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3.1</t>
  </si>
  <si>
    <t>2. коэффициент значимости показателя уровня качества оказываемых услуг, бета1</t>
  </si>
  <si>
    <t>3. коэффициент значимости показателя уровня качества оказываемых услуг, бета1</t>
  </si>
  <si>
    <t>пп.5.1</t>
  </si>
  <si>
    <r>
      <t>4.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</si>
  <si>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r>
      <t>5.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кач1</t>
    </r>
  </si>
  <si>
    <r>
      <t>6.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кач1</t>
    </r>
  </si>
  <si>
    <t>7. обобщенный показатель уровня надежности и качества оказываемых услуг, Коб</t>
  </si>
  <si>
    <t>ООО "ЭнергоПромСети"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</si>
  <si>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</si>
  <si>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</si>
  <si>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</si>
  <si>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Генеральный директор</t>
  </si>
  <si>
    <t>О.А. Крючкова</t>
  </si>
  <si>
    <t>\</t>
  </si>
  <si>
    <t>Генеральный директор                                          О.А. Крючкова</t>
  </si>
  <si>
    <t>Генеральный директор                         ООО "Энерго Пром Сети"</t>
  </si>
  <si>
    <t>Продолжительность прекращения передачи электрической энергии, час</t>
  </si>
  <si>
    <t>ПС №201 фид.Город Л10</t>
  </si>
  <si>
    <t>ПС №535 фид.Город Л2</t>
  </si>
  <si>
    <t>Форма 4.2 - Расчет обобщенного показателя уровня надежности и качества оказываемых услуг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</si>
  <si>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2017  год</t>
  </si>
  <si>
    <t>Форма 1.2 - Расчет показателя средней продолжительности прекращений передачи электрической энергии за 2017г.</t>
  </si>
  <si>
    <t>ОКАЗЫВАЕМЫХ УСЛУГ ТЕРРИТОРИАЛЬНЫХ СЕТЕВЫХ ОРГАНИЗАЦИЙ ЗА 2017г.</t>
  </si>
  <si>
    <t>Форма 2.2 - Расчет значения индикатора исполнительности за 2017г.</t>
  </si>
  <si>
    <t>Форма 2.3 - Расчет значения индикатора результативности обратной связи за 2017г.</t>
  </si>
  <si>
    <t>Форма 3.1 - Отчетные данные для расчета значения показателя качества рассмотрения заявок на технологическое присоединение к сети в период  2017 г.</t>
  </si>
  <si>
    <t>Форма 3.2 - Отчетные данные для расчета значения показателя качестваисполнения договоров об осуществлении технологического присоединения заявителей к сети в период  2017 г.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</si>
  <si>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 2017 г.</t>
  </si>
  <si>
    <t>2017г.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</si>
  <si>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</si>
  <si>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январь-декабрь</t>
  </si>
  <si>
    <t>года</t>
  </si>
  <si>
    <t>ООО «Энерго Пром Сети»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</si>
  <si>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</si>
  <si>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</si>
  <si>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</si>
  <si>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</si>
  <si>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</si>
  <si>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</si>
  <si>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</si>
  <si>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</si>
  <si>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</si>
  <si>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</si>
  <si>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</si>
  <si>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</si>
  <si>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</si>
  <si>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</si>
  <si>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</si>
  <si>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</si>
  <si>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</si>
  <si>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</si>
  <si>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</si>
  <si>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</si>
  <si>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</si>
  <si>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</si>
  <si>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</si>
  <si>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</si>
  <si>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</si>
  <si>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</si>
  <si>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</si>
  <si>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</si>
  <si>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</si>
  <si>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</si>
  <si>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</si>
  <si>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</si>
  <si>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ООО "Энерго Пром Сети</t>
  </si>
  <si>
    <t>КЛ</t>
  </si>
  <si>
    <t>ПС №201 фид.РП-202 Л3</t>
  </si>
  <si>
    <t>03,53 2017.01.23</t>
  </si>
  <si>
    <t>14,10 2017.01.25</t>
  </si>
  <si>
    <t>В</t>
  </si>
  <si>
    <t>КЛ 6 кВ</t>
  </si>
  <si>
    <t>ЗАО "профайн РУС</t>
  </si>
  <si>
    <t>Оперативный журнал с 05.01.17 по 06.02.17. Стр 25</t>
  </si>
  <si>
    <t>3.4.9.3</t>
  </si>
  <si>
    <t>ПС №201 фид.РП-202 Л2</t>
  </si>
  <si>
    <t>04,40 2017.01.23</t>
  </si>
  <si>
    <t>17,10 2017.01.23</t>
  </si>
  <si>
    <t>Оперативный журнал с 05.01.17 по 06.02.17. Стр 26</t>
  </si>
  <si>
    <t>ПС №201 фид.Город Л8</t>
  </si>
  <si>
    <t>07,25 2017.04.10</t>
  </si>
  <si>
    <t>17,24 2017.04.10</t>
  </si>
  <si>
    <t>АО «Мособлэнерго»</t>
  </si>
  <si>
    <t>Оперативный журнал с 02.04.17 по 26.04.17. Стр 17, 18</t>
  </si>
  <si>
    <t>ПС №201 фид.Город Л7</t>
  </si>
  <si>
    <t>08,37 2017.04.11</t>
  </si>
  <si>
    <t>17,40 2017.04.11</t>
  </si>
  <si>
    <t>Оперативный журнал с 02.04.17 по 26.04.17. Стр 19</t>
  </si>
  <si>
    <t>10,55 2017.04.20</t>
  </si>
  <si>
    <t>16,38 2017.04.20</t>
  </si>
  <si>
    <t>Оперативный журнал с 02.04.17 по 26.04.17. Стр 39</t>
  </si>
  <si>
    <t>ПС №535 фид.Город Л1</t>
  </si>
  <si>
    <t>09,13 2017.05.10</t>
  </si>
  <si>
    <t>17,50 2017.05.10</t>
  </si>
  <si>
    <t>Оперативный журнал с 26.04.17 по 25.05.17. Стр 23</t>
  </si>
  <si>
    <t>09,10 2017.05.15</t>
  </si>
  <si>
    <t>17,46 2017.05.16</t>
  </si>
  <si>
    <t>Оперативный журнал с 26.04.17 по 25.05.17. Стр 32, 34</t>
  </si>
  <si>
    <t>11,05 2017.05.17</t>
  </si>
  <si>
    <t>18,43 2017.05.17</t>
  </si>
  <si>
    <t>Оперативный журнал с 26.04.17 по 25.05.17. Стр 39</t>
  </si>
  <si>
    <t>18,01 2017.09.26</t>
  </si>
  <si>
    <t>15,50 2017.09.27</t>
  </si>
  <si>
    <t>КЛ 6 кВ Л2</t>
  </si>
  <si>
    <t>Оперативный журнал с 06.09.17 по 28.09.17. Стр 45</t>
  </si>
  <si>
    <t>21,05 2017.10.11</t>
  </si>
  <si>
    <t>14,00 2017.10.14</t>
  </si>
  <si>
    <t>КЛ 6 кВ Л1</t>
  </si>
  <si>
    <t>Оперативный журнал с 28.09.17 по 20.10.17. Стр 27</t>
  </si>
  <si>
    <t>ПС №535 фид.Город Л3</t>
  </si>
  <si>
    <t>16,23 2017.10.13</t>
  </si>
  <si>
    <t>КЛ 6 кВ Л3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</si>
  <si>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2017год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</si>
  <si>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</si>
  <si>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</si>
  <si>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СН-1 (35 кВ), шт.</t>
  </si>
  <si>
    <t>СН-2 (6 - 20 кВ), шт.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</si>
  <si>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</si>
  <si>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Calibri"/>
        <family val="2"/>
      </rPr>
      <t>saidi</t>
    </r>
    <r>
      <rPr>
        <sz val="11"/>
        <rFont val="Calibri"/>
        <family val="2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</si>
  <si>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Calibri"/>
        <family val="2"/>
      </rPr>
      <t>saifi</t>
    </r>
    <r>
      <rPr>
        <sz val="11"/>
        <rFont val="Calibri"/>
        <family val="2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</si>
  <si>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Calibri"/>
        <family val="2"/>
      </rPr>
      <t>saidi</t>
    </r>
    <r>
      <rPr>
        <sz val="11"/>
        <rFont val="Calibri"/>
        <family val="2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</si>
  <si>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Calibri"/>
        <family val="2"/>
      </rPr>
      <t>saifi</t>
    </r>
    <r>
      <rPr>
        <sz val="11"/>
        <rFont val="Calibri"/>
        <family val="2"/>
      </rPr>
      <t>), шт.</t>
    </r>
  </si>
  <si>
    <t>1.1</t>
  </si>
  <si>
    <t>1.2</t>
  </si>
  <si>
    <t>1.3</t>
  </si>
  <si>
    <t>1.4</t>
  </si>
  <si>
    <t>Генеральный директор                                                                                             О.А. Крючкова</t>
  </si>
  <si>
    <t>Характеристики и (или) условия деятельности сетевой организации &lt;1&gt;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</si>
  <si>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</si>
  <si>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</si>
  <si>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</si>
  <si>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</si>
  <si>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</si>
  <si>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</si>
  <si>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</si>
  <si>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Средняя летняя температура, °C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</si>
  <si>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</si>
  <si>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</si>
  <si>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>Форма 1.9. Данные об экономических и технических</t>
  </si>
  <si>
    <t xml:space="preserve">               характеристиках и (или) условиях деятельности</t>
  </si>
  <si>
    <t xml:space="preserve">                    территориальных сетевых организаций</t>
  </si>
  <si>
    <t>5</t>
  </si>
  <si>
    <t>7</t>
  </si>
  <si>
    <t>Договор аренды № 072-12/04 от 01.04.2011</t>
  </si>
  <si>
    <t>Договор аренды № 072-12/04 от 01.04.2012</t>
  </si>
  <si>
    <t>Максимальное за расчетный период 2017 г. число точек присоединения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</si>
</sst>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000000000"/>
    <numFmt numFmtId="181" formatCode="#,##0.0000000000000"/>
    <numFmt numFmtId="182" formatCode="#,##0.000000000000"/>
    <numFmt numFmtId="183" formatCode="#,##0.00000000000"/>
    <numFmt numFmtId="184" formatCode="#,##0.0000000000"/>
    <numFmt numFmtId="185" formatCode="#,##0.000000000"/>
    <numFmt numFmtId="186" formatCode="#,##0.00000000"/>
    <numFmt numFmtId="187" formatCode="#,##0.0000000"/>
    <numFmt numFmtId="188" formatCode="#,##0.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400]h:mm:ss\ AM/PM"/>
    <numFmt numFmtId="197" formatCode="[h]:mm:ss;@"/>
    <numFmt numFmtId="198" formatCode="0.0%"/>
    <numFmt numFmtId="199" formatCode="0.000%"/>
    <numFmt numFmtId="200" formatCode="0.000000000"/>
    <numFmt numFmtId="201" formatCode="#,##0.000"/>
    <numFmt numFmtId="202" formatCode="#,##0.0000"/>
    <numFmt numFmtId="203" formatCode="#,##0.0"/>
    <numFmt numFmtId="204" formatCode="#,##0.00000"/>
    <numFmt numFmtId="205" formatCode="[$-FC19]d\ mmmm\ yyyy\ &quot;г.&quot;"/>
    <numFmt numFmtId="206" formatCode="h:mm;@"/>
    <numFmt numFmtId="207" formatCode="hh\,\ mm\,\ yyyy\.mm\.dd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7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sz val="10"/>
      <color theme="1"/>
      <name val="Arial Cyr"/>
      <family val="0"/>
    </font>
    <font>
      <u val="single"/>
      <sz val="10"/>
      <color theme="1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Continuous"/>
    </xf>
    <xf numFmtId="0" fontId="1" fillId="0" borderId="12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2" fillId="0" borderId="0" xfId="0" applyNumberFormat="1" applyFont="1" applyBorder="1" applyAlignment="1">
      <alignment horizontal="centerContinuous" vertical="top"/>
    </xf>
    <xf numFmtId="0" fontId="1" fillId="0" borderId="11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Continuous" vertical="center" wrapText="1"/>
    </xf>
    <xf numFmtId="0" fontId="2" fillId="0" borderId="0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top"/>
    </xf>
    <xf numFmtId="0" fontId="2" fillId="0" borderId="0" xfId="0" applyFont="1" applyFill="1" applyAlignment="1">
      <alignment horizontal="centerContinuous" vertical="top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2" fillId="0" borderId="11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Continuous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196" fontId="15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198" fontId="6" fillId="0" borderId="10" xfId="57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6" fillId="0" borderId="10" xfId="57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196" fontId="1" fillId="0" borderId="1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wrapText="1"/>
    </xf>
    <xf numFmtId="4" fontId="15" fillId="0" borderId="2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2"/>
    </xf>
    <xf numFmtId="193" fontId="21" fillId="0" borderId="27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16" fontId="1" fillId="0" borderId="28" xfId="0" applyNumberFormat="1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194" fontId="9" fillId="0" borderId="20" xfId="0" applyNumberFormat="1" applyFont="1" applyFill="1" applyBorder="1" applyAlignment="1">
      <alignment horizontal="center"/>
    </xf>
    <xf numFmtId="194" fontId="9" fillId="0" borderId="34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94" fontId="9" fillId="0" borderId="39" xfId="0" applyNumberFormat="1" applyFont="1" applyFill="1" applyBorder="1" applyAlignment="1">
      <alignment horizontal="center"/>
    </xf>
    <xf numFmtId="194" fontId="9" fillId="0" borderId="4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91" fontId="3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191" fontId="3" fillId="0" borderId="3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40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204" fontId="3" fillId="0" borderId="37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75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9" fontId="1" fillId="0" borderId="10" xfId="0" applyNumberFormat="1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 quotePrefix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10" fontId="1" fillId="0" borderId="10" xfId="57" applyNumberFormat="1" applyFont="1" applyFill="1" applyBorder="1" applyAlignment="1" applyProtection="1">
      <alignment horizontal="center"/>
      <protection locked="0"/>
    </xf>
    <xf numFmtId="9" fontId="1" fillId="0" borderId="10" xfId="57" applyFont="1" applyFill="1" applyBorder="1" applyAlignment="1" applyProtection="1">
      <alignment horizontal="center"/>
      <protection locked="0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10" fontId="6" fillId="0" borderId="10" xfId="0" applyNumberFormat="1" applyFont="1" applyFill="1" applyBorder="1" applyAlignment="1">
      <alignment horizontal="center" vertical="top"/>
    </xf>
    <xf numFmtId="10" fontId="6" fillId="0" borderId="10" xfId="57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/>
    </xf>
    <xf numFmtId="2" fontId="0" fillId="0" borderId="37" xfId="0" applyNumberForma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9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198" fontId="6" fillId="0" borderId="10" xfId="57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10" fontId="6" fillId="0" borderId="10" xfId="0" applyNumberFormat="1" applyFont="1" applyFill="1" applyBorder="1" applyAlignment="1" applyProtection="1">
      <alignment horizontal="center" vertical="top"/>
      <protection locked="0"/>
    </xf>
    <xf numFmtId="10" fontId="6" fillId="0" borderId="10" xfId="57" applyNumberFormat="1" applyFont="1" applyFill="1" applyBorder="1" applyAlignment="1" applyProtection="1">
      <alignment horizontal="center" vertical="top"/>
      <protection locked="0"/>
    </xf>
    <xf numFmtId="10" fontId="6" fillId="0" borderId="30" xfId="0" applyNumberFormat="1" applyFont="1" applyFill="1" applyBorder="1" applyAlignment="1" applyProtection="1">
      <alignment horizontal="center" vertical="top" wrapText="1"/>
      <protection locked="0"/>
    </xf>
    <xf numFmtId="10" fontId="6" fillId="0" borderId="30" xfId="0" applyNumberFormat="1" applyFont="1" applyFill="1" applyBorder="1" applyAlignment="1">
      <alignment horizontal="center" vertical="top" wrapText="1"/>
    </xf>
    <xf numFmtId="0" fontId="9" fillId="0" borderId="39" xfId="0" applyFont="1" applyFill="1" applyBorder="1" applyAlignment="1" applyProtection="1">
      <alignment horizontal="center"/>
      <protection locked="0"/>
    </xf>
    <xf numFmtId="194" fontId="9" fillId="0" borderId="39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10" fontId="6" fillId="0" borderId="10" xfId="57" applyNumberFormat="1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27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202" fontId="3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35" borderId="10" xfId="0" applyNumberFormat="1" applyFont="1" applyFill="1" applyBorder="1" applyAlignment="1" applyProtection="1">
      <alignment horizontal="center" vertical="center"/>
      <protection locked="0"/>
    </xf>
    <xf numFmtId="19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>
      <alignment horizontal="left"/>
    </xf>
    <xf numFmtId="198" fontId="1" fillId="0" borderId="10" xfId="57" applyNumberFormat="1" applyFont="1" applyFill="1" applyBorder="1" applyAlignment="1" applyProtection="1">
      <alignment horizontal="center"/>
      <protection locked="0"/>
    </xf>
    <xf numFmtId="9" fontId="1" fillId="0" borderId="10" xfId="57" applyNumberFormat="1" applyFont="1" applyFill="1" applyBorder="1" applyAlignment="1" applyProtection="1">
      <alignment horizontal="center"/>
      <protection locked="0"/>
    </xf>
    <xf numFmtId="16" fontId="1" fillId="0" borderId="29" xfId="0" applyNumberFormat="1" applyFont="1" applyFill="1" applyBorder="1" applyAlignment="1">
      <alignment horizontal="center" vertical="top"/>
    </xf>
    <xf numFmtId="2" fontId="1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 wrapText="1"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194" fontId="1" fillId="0" borderId="27" xfId="0" applyNumberFormat="1" applyFont="1" applyFill="1" applyBorder="1" applyAlignment="1">
      <alignment horizontal="center"/>
    </xf>
    <xf numFmtId="203" fontId="3" fillId="0" borderId="0" xfId="0" applyNumberFormat="1" applyFont="1" applyFill="1" applyAlignment="1">
      <alignment horizontal="right"/>
    </xf>
    <xf numFmtId="0" fontId="6" fillId="0" borderId="36" xfId="0" applyFont="1" applyFill="1" applyBorder="1" applyAlignment="1">
      <alignment horizontal="centerContinuous" vertical="center" wrapText="1"/>
    </xf>
    <xf numFmtId="0" fontId="6" fillId="0" borderId="32" xfId="0" applyFont="1" applyFill="1" applyBorder="1" applyAlignment="1">
      <alignment horizontal="centerContinuous" vertical="center" wrapText="1"/>
    </xf>
    <xf numFmtId="0" fontId="6" fillId="0" borderId="33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2" xfId="0" applyFont="1" applyFill="1" applyBorder="1" applyAlignment="1">
      <alignment horizontal="centerContinuous" vertical="center" wrapText="1"/>
    </xf>
    <xf numFmtId="0" fontId="6" fillId="0" borderId="35" xfId="0" applyFont="1" applyFill="1" applyBorder="1" applyAlignment="1">
      <alignment horizontal="centerContinuous" vertical="center" wrapText="1"/>
    </xf>
    <xf numFmtId="0" fontId="1" fillId="0" borderId="35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2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1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wrapText="1"/>
    </xf>
    <xf numFmtId="194" fontId="9" fillId="0" borderId="20" xfId="0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28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centerContinuous" wrapText="1"/>
    </xf>
    <xf numFmtId="0" fontId="2" fillId="0" borderId="13" xfId="0" applyFont="1" applyFill="1" applyBorder="1" applyAlignment="1">
      <alignment horizontal="centerContinuous" wrapText="1"/>
    </xf>
    <xf numFmtId="0" fontId="2" fillId="0" borderId="45" xfId="0" applyFont="1" applyFill="1" applyBorder="1" applyAlignment="1">
      <alignment horizontal="centerContinuous" wrapText="1"/>
    </xf>
    <xf numFmtId="0" fontId="8" fillId="0" borderId="24" xfId="0" applyFont="1" applyFill="1" applyBorder="1" applyAlignment="1">
      <alignment horizontal="centerContinuous" wrapText="1"/>
    </xf>
    <xf numFmtId="0" fontId="2" fillId="0" borderId="46" xfId="0" applyFont="1" applyFill="1" applyBorder="1" applyAlignment="1">
      <alignment horizontal="centerContinuous" wrapText="1"/>
    </xf>
    <xf numFmtId="0" fontId="2" fillId="0" borderId="47" xfId="0" applyFont="1" applyFill="1" applyBorder="1" applyAlignment="1">
      <alignment horizontal="centerContinuous" wrapText="1"/>
    </xf>
    <xf numFmtId="0" fontId="8" fillId="0" borderId="0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 horizontal="centerContinuous" wrapText="1"/>
    </xf>
    <xf numFmtId="0" fontId="0" fillId="0" borderId="0" xfId="0" applyFill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 horizontal="center"/>
      <protection locked="0"/>
    </xf>
    <xf numFmtId="0" fontId="31" fillId="0" borderId="48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Alignment="1" applyProtection="1">
      <alignment vertical="top"/>
      <protection locked="0"/>
    </xf>
    <xf numFmtId="0" fontId="35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0" fontId="36" fillId="0" borderId="10" xfId="0" applyFont="1" applyFill="1" applyBorder="1" applyAlignment="1" applyProtection="1">
      <alignment vertical="top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33" fillId="0" borderId="0" xfId="0" applyFont="1" applyFill="1" applyAlignment="1" applyProtection="1">
      <alignment horizontal="left" vertical="top" wrapText="1"/>
      <protection/>
    </xf>
    <xf numFmtId="0" fontId="37" fillId="0" borderId="49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49" fontId="37" fillId="0" borderId="52" xfId="0" applyNumberFormat="1" applyFont="1" applyBorder="1" applyAlignment="1">
      <alignment horizontal="center" vertical="center" wrapText="1"/>
    </xf>
    <xf numFmtId="0" fontId="21" fillId="0" borderId="0" xfId="0" applyFont="1" applyFill="1" applyAlignment="1" applyProtection="1">
      <alignment/>
      <protection/>
    </xf>
    <xf numFmtId="0" fontId="76" fillId="0" borderId="0" xfId="0" applyFont="1" applyAlignment="1">
      <alignment/>
    </xf>
    <xf numFmtId="0" fontId="58" fillId="0" borderId="49" xfId="0" applyFont="1" applyBorder="1" applyAlignment="1">
      <alignment horizontal="center" vertical="center" wrapText="1"/>
    </xf>
    <xf numFmtId="0" fontId="77" fillId="0" borderId="50" xfId="42" applyFont="1" applyBorder="1" applyAlignment="1" applyProtection="1">
      <alignment horizontal="center" vertical="center" wrapText="1"/>
      <protection/>
    </xf>
    <xf numFmtId="0" fontId="58" fillId="0" borderId="50" xfId="0" applyFont="1" applyBorder="1" applyAlignment="1">
      <alignment horizontal="center" vertical="center" wrapText="1"/>
    </xf>
    <xf numFmtId="0" fontId="58" fillId="0" borderId="51" xfId="0" applyFont="1" applyBorder="1" applyAlignment="1">
      <alignment vertical="center" wrapText="1"/>
    </xf>
    <xf numFmtId="0" fontId="58" fillId="0" borderId="51" xfId="0" applyFont="1" applyBorder="1" applyAlignment="1">
      <alignment horizontal="center" vertical="center" wrapText="1"/>
    </xf>
    <xf numFmtId="0" fontId="77" fillId="0" borderId="51" xfId="42" applyFont="1" applyBorder="1" applyAlignment="1" applyProtection="1">
      <alignment horizontal="center" vertical="center" wrapText="1"/>
      <protection/>
    </xf>
    <xf numFmtId="0" fontId="76" fillId="0" borderId="0" xfId="0" applyFont="1" applyBorder="1" applyAlignment="1">
      <alignment horizontal="center"/>
    </xf>
    <xf numFmtId="49" fontId="58" fillId="0" borderId="52" xfId="0" applyNumberFormat="1" applyFont="1" applyBorder="1" applyAlignment="1">
      <alignment vertical="center" wrapText="1"/>
    </xf>
    <xf numFmtId="9" fontId="58" fillId="0" borderId="51" xfId="0" applyNumberFormat="1" applyFont="1" applyBorder="1" applyAlignment="1">
      <alignment horizontal="center" vertical="center" wrapText="1"/>
    </xf>
    <xf numFmtId="49" fontId="58" fillId="0" borderId="51" xfId="0" applyNumberFormat="1" applyFont="1" applyBorder="1" applyAlignment="1">
      <alignment horizontal="center" vertical="center" wrapText="1"/>
    </xf>
    <xf numFmtId="49" fontId="77" fillId="0" borderId="51" xfId="42" applyNumberFormat="1" applyFont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wrapText="1"/>
    </xf>
    <xf numFmtId="0" fontId="2" fillId="0" borderId="54" xfId="0" applyNumberFormat="1" applyFont="1" applyBorder="1" applyAlignment="1">
      <alignment horizontal="center" wrapText="1"/>
    </xf>
    <xf numFmtId="0" fontId="1" fillId="0" borderId="42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55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top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/>
    </xf>
    <xf numFmtId="0" fontId="32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center"/>
      <protection/>
    </xf>
    <xf numFmtId="0" fontId="34" fillId="0" borderId="63" xfId="0" applyFont="1" applyFill="1" applyBorder="1" applyAlignment="1" applyProtection="1">
      <alignment horizontal="center"/>
      <protection/>
    </xf>
    <xf numFmtId="0" fontId="0" fillId="0" borderId="63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0" fontId="33" fillId="0" borderId="0" xfId="0" applyFont="1" applyFill="1" applyAlignment="1" applyProtection="1">
      <alignment horizontal="left" vertical="top" wrapText="1"/>
      <protection/>
    </xf>
    <xf numFmtId="49" fontId="37" fillId="0" borderId="64" xfId="0" applyNumberFormat="1" applyFont="1" applyBorder="1" applyAlignment="1">
      <alignment horizontal="center" vertical="center" wrapText="1"/>
    </xf>
    <xf numFmtId="49" fontId="37" fillId="0" borderId="65" xfId="0" applyNumberFormat="1" applyFont="1" applyBorder="1" applyAlignment="1">
      <alignment horizontal="center" vertical="center" wrapText="1"/>
    </xf>
    <xf numFmtId="49" fontId="37" fillId="0" borderId="52" xfId="0" applyNumberFormat="1" applyFont="1" applyBorder="1" applyAlignment="1">
      <alignment horizontal="center" vertical="center" wrapText="1"/>
    </xf>
    <xf numFmtId="0" fontId="28" fillId="0" borderId="0" xfId="0" applyFont="1" applyFill="1" applyAlignment="1" applyProtection="1">
      <alignment vertical="top" wrapText="1"/>
      <protection locked="0"/>
    </xf>
    <xf numFmtId="0" fontId="28" fillId="0" borderId="0" xfId="0" applyFont="1" applyFill="1" applyAlignment="1" applyProtection="1">
      <alignment vertical="top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0" fontId="37" fillId="0" borderId="64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30" fillId="0" borderId="0" xfId="0" applyFont="1" applyFill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.375" style="181" customWidth="1"/>
    <col min="2" max="2" width="89.125" style="107" customWidth="1"/>
    <col min="3" max="16384" width="9.125" style="107" customWidth="1"/>
  </cols>
  <sheetData>
    <row r="1" ht="26.25" customHeight="1">
      <c r="B1" s="182" t="s">
        <v>257</v>
      </c>
    </row>
    <row r="2" spans="1:2" ht="39.75" customHeight="1">
      <c r="A2" s="185" t="s">
        <v>75</v>
      </c>
      <c r="B2" s="183" t="s">
        <v>256</v>
      </c>
    </row>
    <row r="3" spans="1:2" ht="49.5" customHeight="1">
      <c r="A3" s="185"/>
      <c r="B3" s="183" t="s">
        <v>254</v>
      </c>
    </row>
    <row r="4" spans="1:2" ht="33" customHeight="1">
      <c r="A4" s="185"/>
      <c r="B4" s="189" t="s">
        <v>260</v>
      </c>
    </row>
    <row r="5" spans="1:2" ht="33" customHeight="1">
      <c r="A5" s="185"/>
      <c r="B5" s="184" t="s">
        <v>255</v>
      </c>
    </row>
    <row r="6" spans="1:2" ht="48" customHeight="1">
      <c r="A6" s="185" t="s">
        <v>77</v>
      </c>
      <c r="B6" s="184" t="s">
        <v>258</v>
      </c>
    </row>
    <row r="7" spans="1:2" ht="48" customHeight="1">
      <c r="A7" s="185" t="s">
        <v>81</v>
      </c>
      <c r="B7" s="184" t="s">
        <v>259</v>
      </c>
    </row>
    <row r="8" ht="39.75" customHeight="1"/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9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.25390625" style="167" customWidth="1"/>
    <col min="2" max="2" width="5.00390625" style="167" customWidth="1"/>
    <col min="3" max="3" width="70.00390625" style="167" customWidth="1"/>
    <col min="4" max="4" width="19.375" style="167" customWidth="1"/>
    <col min="5" max="6" width="9.125" style="167" customWidth="1"/>
    <col min="7" max="7" width="10.75390625" style="167" customWidth="1"/>
    <col min="8" max="8" width="4.875" style="167" customWidth="1"/>
    <col min="9" max="16384" width="9.125" style="167" customWidth="1"/>
  </cols>
  <sheetData>
    <row r="1" spans="2:4" ht="33.75" customHeight="1">
      <c r="B1" s="349" t="s">
        <v>348</v>
      </c>
      <c r="C1" s="350"/>
      <c r="D1" s="350"/>
    </row>
    <row r="2" spans="2:7" ht="17.25" customHeight="1">
      <c r="B2" s="329" t="s">
        <v>271</v>
      </c>
      <c r="C2" s="329"/>
      <c r="D2" s="329"/>
      <c r="E2" s="233"/>
      <c r="F2" s="233"/>
      <c r="G2" s="233"/>
    </row>
    <row r="3" spans="2:4" ht="18.75" customHeight="1" thickBot="1">
      <c r="B3" s="351" t="s">
        <v>301</v>
      </c>
      <c r="C3" s="351"/>
      <c r="D3" s="351"/>
    </row>
    <row r="4" spans="2:4" ht="45" customHeight="1" thickBot="1">
      <c r="B4" s="232" t="s">
        <v>302</v>
      </c>
      <c r="C4" s="136" t="s">
        <v>15</v>
      </c>
      <c r="D4" s="137" t="s">
        <v>303</v>
      </c>
    </row>
    <row r="5" spans="2:4" ht="60">
      <c r="B5" s="134" t="s">
        <v>75</v>
      </c>
      <c r="C5" s="135" t="s">
        <v>306</v>
      </c>
      <c r="D5" s="141">
        <v>0</v>
      </c>
    </row>
    <row r="6" spans="2:4" ht="75">
      <c r="B6" s="131" t="s">
        <v>77</v>
      </c>
      <c r="C6" s="113" t="s">
        <v>307</v>
      </c>
      <c r="D6" s="235">
        <v>0</v>
      </c>
    </row>
    <row r="7" spans="2:4" ht="30.75" thickBot="1">
      <c r="B7" s="132" t="s">
        <v>81</v>
      </c>
      <c r="C7" s="133" t="s">
        <v>312</v>
      </c>
      <c r="D7" s="234">
        <f>D5/MAX(1,D5-D6)</f>
        <v>0</v>
      </c>
    </row>
    <row r="9" spans="2:8" ht="15.75" customHeight="1">
      <c r="B9" s="352" t="s">
        <v>336</v>
      </c>
      <c r="C9" s="352"/>
      <c r="D9" s="352"/>
      <c r="E9" s="352"/>
      <c r="F9" s="352"/>
      <c r="G9" s="352"/>
      <c r="H9" s="352"/>
    </row>
  </sheetData>
  <sheetProtection/>
  <mergeCells count="5">
    <mergeCell ref="B1:D1"/>
    <mergeCell ref="B2:D2"/>
    <mergeCell ref="B3:D3"/>
    <mergeCell ref="B9:D9"/>
    <mergeCell ref="E9:H9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H9"/>
  <sheetViews>
    <sheetView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5.25390625" style="167" customWidth="1"/>
    <col min="2" max="2" width="5.00390625" style="167" customWidth="1"/>
    <col min="3" max="3" width="70.00390625" style="167" customWidth="1"/>
    <col min="4" max="4" width="19.375" style="167" customWidth="1"/>
    <col min="5" max="6" width="9.125" style="167" customWidth="1"/>
    <col min="7" max="7" width="10.75390625" style="167" customWidth="1"/>
    <col min="8" max="8" width="4.875" style="167" customWidth="1"/>
    <col min="9" max="16384" width="9.125" style="167" customWidth="1"/>
  </cols>
  <sheetData>
    <row r="1" spans="2:4" ht="33.75" customHeight="1">
      <c r="B1" s="349" t="s">
        <v>349</v>
      </c>
      <c r="C1" s="350"/>
      <c r="D1" s="350"/>
    </row>
    <row r="2" spans="2:7" ht="17.25" customHeight="1">
      <c r="B2" s="329" t="s">
        <v>271</v>
      </c>
      <c r="C2" s="329"/>
      <c r="D2" s="329"/>
      <c r="E2" s="233"/>
      <c r="F2" s="233"/>
      <c r="G2" s="233"/>
    </row>
    <row r="3" spans="2:4" ht="18.75" customHeight="1" thickBot="1">
      <c r="B3" s="351" t="s">
        <v>301</v>
      </c>
      <c r="C3" s="351"/>
      <c r="D3" s="351"/>
    </row>
    <row r="4" spans="2:4" ht="45" customHeight="1" thickBot="1">
      <c r="B4" s="232" t="s">
        <v>302</v>
      </c>
      <c r="C4" s="136" t="s">
        <v>15</v>
      </c>
      <c r="D4" s="137" t="s">
        <v>303</v>
      </c>
    </row>
    <row r="5" spans="2:4" ht="75">
      <c r="B5" s="134" t="s">
        <v>75</v>
      </c>
      <c r="C5" s="135" t="s">
        <v>308</v>
      </c>
      <c r="D5" s="141">
        <v>0</v>
      </c>
    </row>
    <row r="6" spans="2:4" ht="45">
      <c r="B6" s="131" t="s">
        <v>77</v>
      </c>
      <c r="C6" s="113" t="s">
        <v>309</v>
      </c>
      <c r="D6" s="235">
        <v>0</v>
      </c>
    </row>
    <row r="7" spans="2:4" ht="45.75" thickBot="1">
      <c r="B7" s="132" t="s">
        <v>81</v>
      </c>
      <c r="C7" s="133" t="s">
        <v>310</v>
      </c>
      <c r="D7" s="234">
        <f>D6/MAX(1,D6-D5)</f>
        <v>0</v>
      </c>
    </row>
    <row r="9" spans="2:8" ht="15.75" customHeight="1">
      <c r="B9" s="352" t="s">
        <v>336</v>
      </c>
      <c r="C9" s="352"/>
      <c r="D9" s="352"/>
      <c r="E9" s="352"/>
      <c r="F9" s="352"/>
      <c r="G9" s="352"/>
      <c r="H9" s="352"/>
    </row>
  </sheetData>
  <sheetProtection/>
  <mergeCells count="5">
    <mergeCell ref="B1:D1"/>
    <mergeCell ref="B2:D2"/>
    <mergeCell ref="B3:D3"/>
    <mergeCell ref="B9:D9"/>
    <mergeCell ref="E9:H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18"/>
  <sheetViews>
    <sheetView view="pageBreakPreview" zoomScale="150" zoomScaleSheetLayoutView="150" zoomScalePageLayoutView="0" workbookViewId="0" topLeftCell="A10">
      <selection activeCell="E14" sqref="E14"/>
    </sheetView>
  </sheetViews>
  <sheetFormatPr defaultColWidth="9.00390625" defaultRowHeight="12.75"/>
  <cols>
    <col min="1" max="1" width="2.625" style="167" customWidth="1"/>
    <col min="2" max="2" width="5.625" style="167" customWidth="1"/>
    <col min="3" max="3" width="58.125" style="167" customWidth="1"/>
    <col min="4" max="4" width="17.125" style="167" customWidth="1"/>
    <col min="5" max="5" width="13.75390625" style="167" customWidth="1"/>
    <col min="6" max="16384" width="9.125" style="167" customWidth="1"/>
  </cols>
  <sheetData>
    <row r="2" spans="3:9" ht="12.75">
      <c r="C2" s="350" t="s">
        <v>252</v>
      </c>
      <c r="D2" s="350"/>
      <c r="E2" s="350"/>
      <c r="G2" s="5"/>
      <c r="H2" s="12"/>
      <c r="I2" s="12"/>
    </row>
    <row r="3" spans="3:9" ht="30" customHeight="1">
      <c r="C3" s="349" t="s">
        <v>253</v>
      </c>
      <c r="D3" s="350"/>
      <c r="E3" s="350"/>
      <c r="G3" s="5"/>
      <c r="H3" s="12"/>
      <c r="I3" s="12"/>
    </row>
    <row r="4" spans="3:9" ht="12.75">
      <c r="C4" s="350" t="s">
        <v>350</v>
      </c>
      <c r="D4" s="350"/>
      <c r="E4" s="350"/>
      <c r="G4" s="5"/>
      <c r="H4" s="12"/>
      <c r="I4" s="12"/>
    </row>
    <row r="5" spans="2:5" ht="36" customHeight="1" thickBot="1">
      <c r="B5" s="353" t="s">
        <v>313</v>
      </c>
      <c r="C5" s="353"/>
      <c r="D5" s="353"/>
      <c r="E5" s="353"/>
    </row>
    <row r="6" spans="2:5" ht="45.75" thickBot="1">
      <c r="B6" s="173" t="s">
        <v>14</v>
      </c>
      <c r="C6" s="136" t="s">
        <v>15</v>
      </c>
      <c r="D6" s="174" t="s">
        <v>221</v>
      </c>
      <c r="E6" s="137" t="s">
        <v>7</v>
      </c>
    </row>
    <row r="7" spans="2:5" ht="31.5">
      <c r="B7" s="134" t="s">
        <v>223</v>
      </c>
      <c r="C7" s="135" t="s">
        <v>16</v>
      </c>
      <c r="D7" s="171" t="s">
        <v>269</v>
      </c>
      <c r="E7" s="172">
        <f>'1.2'!B8</f>
        <v>0</v>
      </c>
    </row>
    <row r="8" spans="2:5" ht="30">
      <c r="B8" s="131" t="s">
        <v>224</v>
      </c>
      <c r="C8" s="113" t="s">
        <v>314</v>
      </c>
      <c r="D8" s="114" t="s">
        <v>315</v>
      </c>
      <c r="E8" s="169">
        <f>0.4*'3.1'!D7+0.4*'3.2'!D7+0.2*'3.3'!D7</f>
        <v>0</v>
      </c>
    </row>
    <row r="9" spans="2:5" ht="31.5">
      <c r="B9" s="131" t="s">
        <v>225</v>
      </c>
      <c r="C9" s="113" t="s">
        <v>281</v>
      </c>
      <c r="D9" s="114" t="s">
        <v>321</v>
      </c>
      <c r="E9" s="236">
        <f>0.1*'2.1'!G41+0.7*'2.2'!G26+0.2*'2.3'!G31</f>
        <v>0.81875</v>
      </c>
    </row>
    <row r="10" spans="2:5" ht="18.75">
      <c r="B10" s="131" t="s">
        <v>226</v>
      </c>
      <c r="C10" s="113" t="s">
        <v>227</v>
      </c>
      <c r="D10" s="114" t="s">
        <v>228</v>
      </c>
      <c r="E10" s="168">
        <f>'1.3'!E8</f>
        <v>0</v>
      </c>
    </row>
    <row r="11" spans="2:8" ht="18.75">
      <c r="B11" s="131" t="s">
        <v>229</v>
      </c>
      <c r="C11" s="113" t="s">
        <v>316</v>
      </c>
      <c r="D11" s="112" t="s">
        <v>228</v>
      </c>
      <c r="E11" s="169">
        <f>'1.3'!E9</f>
        <v>1</v>
      </c>
      <c r="H11" s="209" t="s">
        <v>270</v>
      </c>
    </row>
    <row r="12" spans="2:8" ht="18.75">
      <c r="B12" s="131" t="s">
        <v>230</v>
      </c>
      <c r="C12" s="113" t="s">
        <v>317</v>
      </c>
      <c r="D12" s="112" t="s">
        <v>228</v>
      </c>
      <c r="E12" s="188">
        <f>'1.3'!E10</f>
        <v>0.9309</v>
      </c>
      <c r="H12" s="210">
        <v>0.25</v>
      </c>
    </row>
    <row r="13" spans="2:5" ht="45">
      <c r="B13" s="131" t="s">
        <v>231</v>
      </c>
      <c r="C13" s="113" t="s">
        <v>232</v>
      </c>
      <c r="D13" s="105" t="s">
        <v>318</v>
      </c>
      <c r="E13" s="237">
        <f>IF(E7&gt;E10*(1+H12),-1,IF(E7&lt;=E10*(1-H12),IF(E10=0,IF(E7=0,0,1),1),0))</f>
        <v>0</v>
      </c>
    </row>
    <row r="14" spans="2:5" ht="46.5">
      <c r="B14" s="131" t="s">
        <v>233</v>
      </c>
      <c r="C14" s="113" t="s">
        <v>319</v>
      </c>
      <c r="D14" s="105" t="s">
        <v>318</v>
      </c>
      <c r="E14" s="169">
        <f>IF(E8&gt;E11*(1+H12),-1,IF(E8&lt;=E11*(1-H12),IF(E11=0,IF(E8=0,0,1),1),0))</f>
        <v>1</v>
      </c>
    </row>
    <row r="15" spans="2:5" ht="47.25" thickBot="1">
      <c r="B15" s="132" t="s">
        <v>234</v>
      </c>
      <c r="C15" s="133" t="s">
        <v>320</v>
      </c>
      <c r="D15" s="105" t="s">
        <v>318</v>
      </c>
      <c r="E15" s="169">
        <f>IF(E9&gt;E12*(1+H12),-1,IF(E9&lt;=E12*(1-H12),IF(E12=0,IF(E9=0,0,1),1),0))</f>
        <v>0</v>
      </c>
    </row>
    <row r="17" spans="3:8" ht="15.75">
      <c r="C17" s="187" t="s">
        <v>333</v>
      </c>
      <c r="D17" s="107"/>
      <c r="E17" s="354" t="s">
        <v>334</v>
      </c>
      <c r="F17" s="354"/>
      <c r="G17" s="354"/>
      <c r="H17" s="354"/>
    </row>
    <row r="18" spans="3:5" ht="15.75">
      <c r="C18" s="187" t="s">
        <v>271</v>
      </c>
      <c r="D18" s="128"/>
      <c r="E18" s="104"/>
    </row>
  </sheetData>
  <sheetProtection formatColumns="0" selectLockedCells="1"/>
  <mergeCells count="5">
    <mergeCell ref="B5:E5"/>
    <mergeCell ref="C2:E2"/>
    <mergeCell ref="C3:E3"/>
    <mergeCell ref="E17:H17"/>
    <mergeCell ref="C4:E4"/>
  </mergeCells>
  <printOptions/>
  <pageMargins left="0.42" right="0.33" top="0.75" bottom="0.75" header="0.3" footer="0.3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14"/>
  <sheetViews>
    <sheetView view="pageBreakPreview" zoomScaleSheetLayoutView="100" zoomScalePageLayoutView="0" workbookViewId="0" topLeftCell="A7">
      <selection activeCell="D12" sqref="D12"/>
    </sheetView>
  </sheetViews>
  <sheetFormatPr defaultColWidth="9.00390625" defaultRowHeight="12.75"/>
  <cols>
    <col min="1" max="1" width="2.875" style="167" customWidth="1"/>
    <col min="2" max="2" width="39.00390625" style="167" customWidth="1"/>
    <col min="3" max="3" width="16.75390625" style="167" customWidth="1"/>
    <col min="4" max="4" width="34.00390625" style="167" customWidth="1"/>
    <col min="5" max="16384" width="9.125" style="167" customWidth="1"/>
  </cols>
  <sheetData>
    <row r="2" spans="2:4" ht="31.5" customHeight="1">
      <c r="B2" s="355" t="s">
        <v>341</v>
      </c>
      <c r="C2" s="355"/>
      <c r="D2" s="355"/>
    </row>
    <row r="3" spans="2:4" ht="16.5" thickBot="1">
      <c r="B3" s="360" t="s">
        <v>350</v>
      </c>
      <c r="C3" s="360"/>
      <c r="D3" s="360"/>
    </row>
    <row r="4" spans="2:4" ht="48" thickBot="1">
      <c r="B4" s="178" t="s">
        <v>220</v>
      </c>
      <c r="C4" s="179" t="s">
        <v>221</v>
      </c>
      <c r="D4" s="180" t="s">
        <v>7</v>
      </c>
    </row>
    <row r="5" spans="2:4" ht="0.75" customHeight="1">
      <c r="B5" s="356" t="s">
        <v>4</v>
      </c>
      <c r="C5" s="358" t="s">
        <v>222</v>
      </c>
      <c r="D5" s="177"/>
    </row>
    <row r="6" spans="2:4" ht="48.75" customHeight="1">
      <c r="B6" s="357"/>
      <c r="C6" s="359"/>
      <c r="D6" s="169">
        <v>0.65</v>
      </c>
    </row>
    <row r="7" spans="2:4" ht="47.25">
      <c r="B7" s="175" t="s">
        <v>322</v>
      </c>
      <c r="C7" s="110" t="s">
        <v>222</v>
      </c>
      <c r="D7" s="169">
        <v>0.25</v>
      </c>
    </row>
    <row r="8" spans="2:4" ht="47.25">
      <c r="B8" s="175" t="s">
        <v>323</v>
      </c>
      <c r="C8" s="110" t="s">
        <v>8</v>
      </c>
      <c r="D8" s="169">
        <v>0.1</v>
      </c>
    </row>
    <row r="9" spans="2:4" ht="50.25">
      <c r="B9" s="175" t="s">
        <v>325</v>
      </c>
      <c r="C9" s="110" t="s">
        <v>324</v>
      </c>
      <c r="D9" s="169">
        <f>'4.1'!E13</f>
        <v>0</v>
      </c>
    </row>
    <row r="10" spans="2:4" ht="50.25">
      <c r="B10" s="175" t="s">
        <v>326</v>
      </c>
      <c r="C10" s="110" t="s">
        <v>324</v>
      </c>
      <c r="D10" s="169">
        <f>'4.1'!E14</f>
        <v>1</v>
      </c>
    </row>
    <row r="11" spans="2:4" ht="50.25">
      <c r="B11" s="175" t="s">
        <v>327</v>
      </c>
      <c r="C11" s="110" t="s">
        <v>324</v>
      </c>
      <c r="D11" s="238">
        <f>'4.1'!E15</f>
        <v>0</v>
      </c>
    </row>
    <row r="12" spans="2:4" ht="48" thickBot="1">
      <c r="B12" s="176" t="s">
        <v>328</v>
      </c>
      <c r="C12" s="110" t="s">
        <v>324</v>
      </c>
      <c r="D12" s="170">
        <f>D6*D9+D7*D10+D8*D11</f>
        <v>0.25</v>
      </c>
    </row>
    <row r="14" spans="2:8" s="107" customFormat="1" ht="30" customHeight="1">
      <c r="B14" s="187" t="s">
        <v>337</v>
      </c>
      <c r="C14" s="128"/>
      <c r="D14" s="104" t="s">
        <v>334</v>
      </c>
      <c r="E14" s="111"/>
      <c r="F14" s="108"/>
      <c r="H14" s="109"/>
    </row>
  </sheetData>
  <sheetProtection/>
  <mergeCells count="4">
    <mergeCell ref="B2:D2"/>
    <mergeCell ref="B5:B6"/>
    <mergeCell ref="C5:C6"/>
    <mergeCell ref="B3:D3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workbookViewId="0" topLeftCell="A19">
      <selection activeCell="L23" sqref="L23"/>
    </sheetView>
  </sheetViews>
  <sheetFormatPr defaultColWidth="9.00390625" defaultRowHeight="12.75"/>
  <cols>
    <col min="1" max="1" width="9.125" style="285" customWidth="1"/>
    <col min="2" max="2" width="18.25390625" style="285" customWidth="1"/>
    <col min="3" max="5" width="9.125" style="285" customWidth="1"/>
    <col min="6" max="6" width="18.25390625" style="285" customWidth="1"/>
    <col min="7" max="7" width="16.125" style="285" customWidth="1"/>
    <col min="8" max="8" width="9.125" style="285" customWidth="1"/>
    <col min="9" max="9" width="11.375" style="285" bestFit="1" customWidth="1"/>
    <col min="10" max="16384" width="9.125" style="282" customWidth="1"/>
  </cols>
  <sheetData>
    <row r="1" spans="1:15" ht="16.5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27" ht="16.5">
      <c r="A2" s="282" t="s">
        <v>351</v>
      </c>
      <c r="B2" s="282"/>
      <c r="C2" s="282"/>
      <c r="D2" s="282"/>
      <c r="E2" s="282"/>
      <c r="F2" s="282"/>
      <c r="G2" s="282"/>
      <c r="H2" s="282"/>
      <c r="I2" s="282"/>
      <c r="Q2" s="284" t="s">
        <v>352</v>
      </c>
      <c r="R2" s="285"/>
      <c r="S2" s="286">
        <v>2017</v>
      </c>
      <c r="T2" s="282" t="s">
        <v>353</v>
      </c>
      <c r="W2" s="287"/>
      <c r="X2" s="287"/>
      <c r="Y2" s="287"/>
      <c r="Z2" s="287"/>
      <c r="AA2" s="287"/>
    </row>
    <row r="3" spans="1:27" ht="12.75">
      <c r="A3" s="362" t="s">
        <v>354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W3" s="287"/>
      <c r="X3" s="287"/>
      <c r="Y3" s="287"/>
      <c r="Z3" s="287"/>
      <c r="AA3" s="287"/>
    </row>
    <row r="4" spans="1:27" ht="15">
      <c r="A4" s="363" t="s">
        <v>330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288"/>
      <c r="V4" s="288"/>
      <c r="W4" s="288"/>
      <c r="X4" s="288"/>
      <c r="Y4" s="288"/>
      <c r="Z4" s="288"/>
      <c r="AA4" s="288"/>
    </row>
    <row r="5" spans="1:27" s="285" customFormat="1" ht="27.75" customHeight="1">
      <c r="A5" s="289"/>
      <c r="B5" s="289"/>
      <c r="C5" s="289"/>
      <c r="D5" s="289"/>
      <c r="E5" s="289"/>
      <c r="F5" s="289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32.25" customHeight="1">
      <c r="A6" s="365" t="s">
        <v>355</v>
      </c>
      <c r="B6" s="365"/>
      <c r="C6" s="365"/>
      <c r="D6" s="365"/>
      <c r="E6" s="365"/>
      <c r="F6" s="365"/>
      <c r="G6" s="365"/>
      <c r="H6" s="365"/>
      <c r="I6" s="365"/>
      <c r="J6" s="365" t="s">
        <v>356</v>
      </c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6" t="s">
        <v>357</v>
      </c>
      <c r="X6" s="365" t="s">
        <v>358</v>
      </c>
      <c r="Y6" s="365"/>
      <c r="Z6" s="365"/>
      <c r="AA6" s="366" t="s">
        <v>359</v>
      </c>
    </row>
    <row r="7" spans="1:27" ht="171.75" customHeight="1">
      <c r="A7" s="366" t="s">
        <v>360</v>
      </c>
      <c r="B7" s="366" t="s">
        <v>361</v>
      </c>
      <c r="C7" s="366" t="s">
        <v>362</v>
      </c>
      <c r="D7" s="366" t="s">
        <v>363</v>
      </c>
      <c r="E7" s="366" t="s">
        <v>364</v>
      </c>
      <c r="F7" s="366" t="s">
        <v>365</v>
      </c>
      <c r="G7" s="366" t="s">
        <v>366</v>
      </c>
      <c r="H7" s="366" t="s">
        <v>367</v>
      </c>
      <c r="I7" s="366" t="s">
        <v>338</v>
      </c>
      <c r="J7" s="366" t="s">
        <v>368</v>
      </c>
      <c r="K7" s="366" t="s">
        <v>369</v>
      </c>
      <c r="L7" s="366" t="s">
        <v>370</v>
      </c>
      <c r="M7" s="365" t="s">
        <v>371</v>
      </c>
      <c r="N7" s="365"/>
      <c r="O7" s="365"/>
      <c r="P7" s="365"/>
      <c r="Q7" s="365"/>
      <c r="R7" s="365"/>
      <c r="S7" s="365"/>
      <c r="T7" s="365"/>
      <c r="U7" s="365"/>
      <c r="V7" s="366" t="s">
        <v>372</v>
      </c>
      <c r="W7" s="366"/>
      <c r="X7" s="365"/>
      <c r="Y7" s="365"/>
      <c r="Z7" s="365"/>
      <c r="AA7" s="366"/>
    </row>
    <row r="8" spans="1:27" ht="63.75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 t="s">
        <v>373</v>
      </c>
      <c r="N8" s="365" t="s">
        <v>374</v>
      </c>
      <c r="O8" s="365"/>
      <c r="P8" s="365"/>
      <c r="Q8" s="365" t="s">
        <v>375</v>
      </c>
      <c r="R8" s="365"/>
      <c r="S8" s="365"/>
      <c r="T8" s="365"/>
      <c r="U8" s="366" t="s">
        <v>376</v>
      </c>
      <c r="V8" s="366"/>
      <c r="W8" s="366"/>
      <c r="X8" s="366" t="s">
        <v>377</v>
      </c>
      <c r="Y8" s="366" t="s">
        <v>378</v>
      </c>
      <c r="Z8" s="366" t="s">
        <v>379</v>
      </c>
      <c r="AA8" s="366"/>
    </row>
    <row r="9" spans="1:27" ht="71.25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291" t="s">
        <v>380</v>
      </c>
      <c r="O9" s="291" t="s">
        <v>381</v>
      </c>
      <c r="P9" s="291" t="s">
        <v>382</v>
      </c>
      <c r="Q9" s="291" t="s">
        <v>383</v>
      </c>
      <c r="R9" s="291" t="s">
        <v>384</v>
      </c>
      <c r="S9" s="291" t="s">
        <v>385</v>
      </c>
      <c r="T9" s="291" t="s">
        <v>386</v>
      </c>
      <c r="U9" s="366"/>
      <c r="V9" s="366"/>
      <c r="W9" s="366"/>
      <c r="X9" s="366"/>
      <c r="Y9" s="366"/>
      <c r="Z9" s="366"/>
      <c r="AA9" s="366"/>
    </row>
    <row r="10" spans="1:27" ht="17.25" customHeight="1">
      <c r="A10" s="292">
        <v>1</v>
      </c>
      <c r="B10" s="292">
        <v>2</v>
      </c>
      <c r="C10" s="292">
        <v>3</v>
      </c>
      <c r="D10" s="292">
        <v>4</v>
      </c>
      <c r="E10" s="292">
        <v>5</v>
      </c>
      <c r="F10" s="292">
        <v>6</v>
      </c>
      <c r="G10" s="292">
        <v>7</v>
      </c>
      <c r="H10" s="292">
        <v>8</v>
      </c>
      <c r="I10" s="292">
        <v>9</v>
      </c>
      <c r="J10" s="292">
        <v>10</v>
      </c>
      <c r="K10" s="292">
        <v>11</v>
      </c>
      <c r="L10" s="292">
        <v>12</v>
      </c>
      <c r="M10" s="292">
        <v>13</v>
      </c>
      <c r="N10" s="292">
        <v>14</v>
      </c>
      <c r="O10" s="292">
        <v>15</v>
      </c>
      <c r="P10" s="292">
        <v>16</v>
      </c>
      <c r="Q10" s="292">
        <v>17</v>
      </c>
      <c r="R10" s="292">
        <v>18</v>
      </c>
      <c r="S10" s="292">
        <v>19</v>
      </c>
      <c r="T10" s="292">
        <v>20</v>
      </c>
      <c r="U10" s="292">
        <v>21</v>
      </c>
      <c r="V10" s="292">
        <v>22</v>
      </c>
      <c r="W10" s="292">
        <v>23</v>
      </c>
      <c r="X10" s="292">
        <v>24</v>
      </c>
      <c r="Y10" s="292">
        <v>25</v>
      </c>
      <c r="Z10" s="292">
        <v>26</v>
      </c>
      <c r="AA10" s="292">
        <v>27</v>
      </c>
    </row>
    <row r="11" spans="1:29" s="295" customFormat="1" ht="115.5">
      <c r="A11" s="293">
        <v>1</v>
      </c>
      <c r="B11" s="293" t="s">
        <v>387</v>
      </c>
      <c r="C11" s="293" t="s">
        <v>388</v>
      </c>
      <c r="D11" s="293" t="s">
        <v>389</v>
      </c>
      <c r="E11" s="293">
        <v>6</v>
      </c>
      <c r="F11" s="293" t="s">
        <v>390</v>
      </c>
      <c r="G11" s="293" t="s">
        <v>391</v>
      </c>
      <c r="H11" s="293" t="s">
        <v>392</v>
      </c>
      <c r="I11" s="293">
        <v>58.283333332802</v>
      </c>
      <c r="J11" s="293" t="s">
        <v>393</v>
      </c>
      <c r="K11" s="293">
        <v>0</v>
      </c>
      <c r="L11" s="293" t="s">
        <v>394</v>
      </c>
      <c r="M11" s="293">
        <v>1</v>
      </c>
      <c r="N11" s="293">
        <v>0</v>
      </c>
      <c r="O11" s="293">
        <v>1</v>
      </c>
      <c r="P11" s="293">
        <v>0</v>
      </c>
      <c r="Q11" s="293">
        <v>0</v>
      </c>
      <c r="R11" s="293">
        <v>0</v>
      </c>
      <c r="S11" s="293">
        <v>1</v>
      </c>
      <c r="T11" s="293">
        <v>0</v>
      </c>
      <c r="U11" s="293">
        <v>0</v>
      </c>
      <c r="V11" s="293">
        <v>700</v>
      </c>
      <c r="W11" s="293"/>
      <c r="X11" s="293" t="s">
        <v>395</v>
      </c>
      <c r="Y11" s="293" t="s">
        <v>396</v>
      </c>
      <c r="Z11" s="293"/>
      <c r="AA11" s="293">
        <v>0</v>
      </c>
      <c r="AB11" s="294"/>
      <c r="AC11" s="294"/>
    </row>
    <row r="12" spans="1:29" s="295" customFormat="1" ht="115.5">
      <c r="A12" s="293">
        <v>2</v>
      </c>
      <c r="B12" s="293" t="s">
        <v>387</v>
      </c>
      <c r="C12" s="293" t="s">
        <v>388</v>
      </c>
      <c r="D12" s="293" t="s">
        <v>397</v>
      </c>
      <c r="E12" s="293">
        <v>6</v>
      </c>
      <c r="F12" s="293" t="s">
        <v>398</v>
      </c>
      <c r="G12" s="293" t="s">
        <v>399</v>
      </c>
      <c r="H12" s="293" t="s">
        <v>392</v>
      </c>
      <c r="I12" s="293">
        <v>12.50000000163</v>
      </c>
      <c r="J12" s="293" t="s">
        <v>393</v>
      </c>
      <c r="K12" s="293">
        <v>0</v>
      </c>
      <c r="L12" s="293" t="s">
        <v>394</v>
      </c>
      <c r="M12" s="293">
        <v>1</v>
      </c>
      <c r="N12" s="293">
        <v>0</v>
      </c>
      <c r="O12" s="293">
        <v>1</v>
      </c>
      <c r="P12" s="293">
        <v>0</v>
      </c>
      <c r="Q12" s="293">
        <v>0</v>
      </c>
      <c r="R12" s="293">
        <v>0</v>
      </c>
      <c r="S12" s="293">
        <v>1</v>
      </c>
      <c r="T12" s="293">
        <v>0</v>
      </c>
      <c r="U12" s="293">
        <v>0</v>
      </c>
      <c r="V12" s="293">
        <v>160</v>
      </c>
      <c r="W12" s="293"/>
      <c r="X12" s="293" t="s">
        <v>400</v>
      </c>
      <c r="Y12" s="293" t="s">
        <v>396</v>
      </c>
      <c r="Z12" s="293"/>
      <c r="AA12" s="293">
        <v>0</v>
      </c>
      <c r="AB12" s="294"/>
      <c r="AC12" s="294"/>
    </row>
    <row r="13" spans="1:27" s="295" customFormat="1" ht="132">
      <c r="A13" s="293">
        <v>3</v>
      </c>
      <c r="B13" s="293" t="s">
        <v>387</v>
      </c>
      <c r="C13" s="293" t="s">
        <v>388</v>
      </c>
      <c r="D13" s="293" t="s">
        <v>401</v>
      </c>
      <c r="E13" s="293">
        <v>6</v>
      </c>
      <c r="F13" s="293" t="s">
        <v>402</v>
      </c>
      <c r="G13" s="293" t="s">
        <v>403</v>
      </c>
      <c r="H13" s="293" t="s">
        <v>392</v>
      </c>
      <c r="I13" s="293">
        <v>9.9833333326969</v>
      </c>
      <c r="J13" s="293" t="s">
        <v>393</v>
      </c>
      <c r="K13" s="293">
        <v>0</v>
      </c>
      <c r="L13" s="293"/>
      <c r="M13" s="293">
        <v>1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0</v>
      </c>
      <c r="U13" s="293">
        <v>1</v>
      </c>
      <c r="V13" s="293">
        <v>800</v>
      </c>
      <c r="W13" s="293" t="s">
        <v>404</v>
      </c>
      <c r="X13" s="293" t="s">
        <v>405</v>
      </c>
      <c r="Y13" s="293" t="s">
        <v>396</v>
      </c>
      <c r="Z13" s="293"/>
      <c r="AA13" s="293">
        <v>0</v>
      </c>
    </row>
    <row r="14" spans="1:27" s="295" customFormat="1" ht="115.5">
      <c r="A14" s="293">
        <v>4</v>
      </c>
      <c r="B14" s="293" t="s">
        <v>387</v>
      </c>
      <c r="C14" s="293" t="s">
        <v>388</v>
      </c>
      <c r="D14" s="293" t="s">
        <v>406</v>
      </c>
      <c r="E14" s="293">
        <v>6</v>
      </c>
      <c r="F14" s="293" t="s">
        <v>407</v>
      </c>
      <c r="G14" s="293" t="s">
        <v>408</v>
      </c>
      <c r="H14" s="293" t="s">
        <v>392</v>
      </c>
      <c r="I14" s="293">
        <v>9.0499999992899</v>
      </c>
      <c r="J14" s="293" t="s">
        <v>393</v>
      </c>
      <c r="K14" s="293">
        <v>0</v>
      </c>
      <c r="L14" s="293"/>
      <c r="M14" s="293">
        <v>1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293">
        <v>1</v>
      </c>
      <c r="V14" s="293">
        <v>1000</v>
      </c>
      <c r="W14" s="293" t="s">
        <v>404</v>
      </c>
      <c r="X14" s="293" t="s">
        <v>409</v>
      </c>
      <c r="Y14" s="293" t="s">
        <v>396</v>
      </c>
      <c r="Z14" s="293"/>
      <c r="AA14" s="293">
        <v>0</v>
      </c>
    </row>
    <row r="15" spans="1:27" s="295" customFormat="1" ht="115.5">
      <c r="A15" s="293">
        <v>5</v>
      </c>
      <c r="B15" s="293" t="s">
        <v>387</v>
      </c>
      <c r="C15" s="293" t="s">
        <v>388</v>
      </c>
      <c r="D15" s="293" t="s">
        <v>339</v>
      </c>
      <c r="E15" s="293">
        <v>6</v>
      </c>
      <c r="F15" s="293" t="s">
        <v>410</v>
      </c>
      <c r="G15" s="293" t="s">
        <v>411</v>
      </c>
      <c r="H15" s="293" t="s">
        <v>392</v>
      </c>
      <c r="I15" s="293">
        <v>5.7166666680132</v>
      </c>
      <c r="J15" s="293" t="s">
        <v>393</v>
      </c>
      <c r="K15" s="293">
        <v>0</v>
      </c>
      <c r="L15" s="293"/>
      <c r="M15" s="293">
        <v>1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1</v>
      </c>
      <c r="V15" s="293">
        <v>700</v>
      </c>
      <c r="W15" s="293" t="s">
        <v>404</v>
      </c>
      <c r="X15" s="293" t="s">
        <v>412</v>
      </c>
      <c r="Y15" s="293" t="s">
        <v>396</v>
      </c>
      <c r="Z15" s="293"/>
      <c r="AA15" s="293">
        <v>0</v>
      </c>
    </row>
    <row r="16" spans="1:27" s="295" customFormat="1" ht="115.5">
      <c r="A16" s="293">
        <v>6</v>
      </c>
      <c r="B16" s="293" t="s">
        <v>387</v>
      </c>
      <c r="C16" s="293" t="s">
        <v>388</v>
      </c>
      <c r="D16" s="293" t="s">
        <v>413</v>
      </c>
      <c r="E16" s="293">
        <v>6</v>
      </c>
      <c r="F16" s="293" t="s">
        <v>414</v>
      </c>
      <c r="G16" s="293" t="s">
        <v>415</v>
      </c>
      <c r="H16" s="293" t="s">
        <v>392</v>
      </c>
      <c r="I16" s="293">
        <v>8.6166666671634</v>
      </c>
      <c r="J16" s="293" t="s">
        <v>393</v>
      </c>
      <c r="K16" s="293">
        <v>0</v>
      </c>
      <c r="L16" s="293"/>
      <c r="M16" s="293">
        <v>1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1</v>
      </c>
      <c r="V16" s="293">
        <v>1000</v>
      </c>
      <c r="W16" s="293" t="s">
        <v>404</v>
      </c>
      <c r="X16" s="293" t="s">
        <v>416</v>
      </c>
      <c r="Y16" s="293" t="s">
        <v>396</v>
      </c>
      <c r="Z16" s="293"/>
      <c r="AA16" s="293">
        <v>0</v>
      </c>
    </row>
    <row r="17" spans="1:27" s="295" customFormat="1" ht="132">
      <c r="A17" s="293">
        <v>7</v>
      </c>
      <c r="B17" s="293" t="s">
        <v>387</v>
      </c>
      <c r="C17" s="293" t="s">
        <v>388</v>
      </c>
      <c r="D17" s="293" t="s">
        <v>413</v>
      </c>
      <c r="E17" s="293">
        <v>6</v>
      </c>
      <c r="F17" s="293" t="s">
        <v>417</v>
      </c>
      <c r="G17" s="293" t="s">
        <v>418</v>
      </c>
      <c r="H17" s="293" t="s">
        <v>392</v>
      </c>
      <c r="I17" s="293">
        <v>32.60000000149</v>
      </c>
      <c r="J17" s="293" t="s">
        <v>393</v>
      </c>
      <c r="K17" s="293">
        <v>0</v>
      </c>
      <c r="L17" s="293"/>
      <c r="M17" s="293">
        <v>1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1</v>
      </c>
      <c r="V17" s="293">
        <v>1000</v>
      </c>
      <c r="W17" s="293" t="s">
        <v>404</v>
      </c>
      <c r="X17" s="293" t="s">
        <v>419</v>
      </c>
      <c r="Y17" s="293" t="s">
        <v>396</v>
      </c>
      <c r="Z17" s="293"/>
      <c r="AA17" s="293">
        <v>0</v>
      </c>
    </row>
    <row r="18" spans="1:27" s="295" customFormat="1" ht="115.5">
      <c r="A18" s="293">
        <v>8</v>
      </c>
      <c r="B18" s="293" t="s">
        <v>387</v>
      </c>
      <c r="C18" s="293" t="s">
        <v>388</v>
      </c>
      <c r="D18" s="293" t="s">
        <v>413</v>
      </c>
      <c r="E18" s="293">
        <v>6</v>
      </c>
      <c r="F18" s="293" t="s">
        <v>420</v>
      </c>
      <c r="G18" s="293" t="s">
        <v>421</v>
      </c>
      <c r="H18" s="293" t="s">
        <v>392</v>
      </c>
      <c r="I18" s="293">
        <v>7.6333333320217</v>
      </c>
      <c r="J18" s="293" t="s">
        <v>393</v>
      </c>
      <c r="K18" s="293">
        <v>0</v>
      </c>
      <c r="L18" s="293"/>
      <c r="M18" s="293">
        <v>1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293">
        <v>1</v>
      </c>
      <c r="V18" s="293">
        <v>1000</v>
      </c>
      <c r="W18" s="293" t="s">
        <v>404</v>
      </c>
      <c r="X18" s="293" t="s">
        <v>422</v>
      </c>
      <c r="Y18" s="293" t="s">
        <v>396</v>
      </c>
      <c r="Z18" s="293"/>
      <c r="AA18" s="293">
        <v>0</v>
      </c>
    </row>
    <row r="19" spans="1:27" s="295" customFormat="1" ht="115.5">
      <c r="A19" s="293">
        <v>9</v>
      </c>
      <c r="B19" s="293" t="s">
        <v>354</v>
      </c>
      <c r="C19" s="293" t="s">
        <v>388</v>
      </c>
      <c r="D19" s="293" t="s">
        <v>340</v>
      </c>
      <c r="E19" s="293">
        <v>6</v>
      </c>
      <c r="F19" s="293" t="s">
        <v>423</v>
      </c>
      <c r="G19" s="293" t="s">
        <v>424</v>
      </c>
      <c r="H19" s="293" t="s">
        <v>392</v>
      </c>
      <c r="I19" s="293">
        <v>21.82</v>
      </c>
      <c r="J19" s="293" t="s">
        <v>425</v>
      </c>
      <c r="K19" s="293"/>
      <c r="L19" s="293"/>
      <c r="M19" s="293">
        <v>1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1</v>
      </c>
      <c r="V19" s="293">
        <v>500</v>
      </c>
      <c r="W19" s="293" t="s">
        <v>404</v>
      </c>
      <c r="X19" s="293" t="s">
        <v>426</v>
      </c>
      <c r="Y19" s="293" t="s">
        <v>396</v>
      </c>
      <c r="Z19" s="293"/>
      <c r="AA19" s="293">
        <v>0</v>
      </c>
    </row>
    <row r="20" spans="1:27" s="295" customFormat="1" ht="115.5">
      <c r="A20" s="293">
        <v>10</v>
      </c>
      <c r="B20" s="293" t="s">
        <v>354</v>
      </c>
      <c r="C20" s="293" t="s">
        <v>388</v>
      </c>
      <c r="D20" s="293" t="s">
        <v>413</v>
      </c>
      <c r="E20" s="293">
        <v>6</v>
      </c>
      <c r="F20" s="293" t="s">
        <v>427</v>
      </c>
      <c r="G20" s="293" t="s">
        <v>428</v>
      </c>
      <c r="H20" s="293" t="s">
        <v>392</v>
      </c>
      <c r="I20" s="293">
        <v>64.92</v>
      </c>
      <c r="J20" s="293" t="s">
        <v>429</v>
      </c>
      <c r="K20" s="293"/>
      <c r="L20" s="293"/>
      <c r="M20" s="293">
        <v>1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293">
        <v>0</v>
      </c>
      <c r="T20" s="293">
        <v>0</v>
      </c>
      <c r="U20" s="293">
        <v>1</v>
      </c>
      <c r="V20" s="293">
        <v>1400</v>
      </c>
      <c r="W20" s="293" t="s">
        <v>404</v>
      </c>
      <c r="X20" s="293" t="s">
        <v>430</v>
      </c>
      <c r="Y20" s="293" t="s">
        <v>396</v>
      </c>
      <c r="Z20" s="293"/>
      <c r="AA20" s="293">
        <v>0</v>
      </c>
    </row>
    <row r="21" spans="1:27" s="295" customFormat="1" ht="115.5">
      <c r="A21" s="293">
        <v>11</v>
      </c>
      <c r="B21" s="293" t="s">
        <v>354</v>
      </c>
      <c r="C21" s="293" t="s">
        <v>388</v>
      </c>
      <c r="D21" s="293" t="s">
        <v>431</v>
      </c>
      <c r="E21" s="293">
        <v>6</v>
      </c>
      <c r="F21" s="293" t="s">
        <v>427</v>
      </c>
      <c r="G21" s="293" t="s">
        <v>432</v>
      </c>
      <c r="H21" s="293" t="s">
        <v>392</v>
      </c>
      <c r="I21" s="293">
        <v>43.3</v>
      </c>
      <c r="J21" s="293" t="s">
        <v>433</v>
      </c>
      <c r="K21" s="293"/>
      <c r="L21" s="293"/>
      <c r="M21" s="293">
        <v>1</v>
      </c>
      <c r="N21" s="293">
        <v>0</v>
      </c>
      <c r="O21" s="293">
        <v>0</v>
      </c>
      <c r="P21" s="293">
        <v>0</v>
      </c>
      <c r="Q21" s="293">
        <v>0</v>
      </c>
      <c r="R21" s="293">
        <v>0</v>
      </c>
      <c r="S21" s="293">
        <v>0</v>
      </c>
      <c r="T21" s="293">
        <v>0</v>
      </c>
      <c r="U21" s="293">
        <v>1</v>
      </c>
      <c r="V21" s="293">
        <v>1800</v>
      </c>
      <c r="W21" s="293" t="s">
        <v>404</v>
      </c>
      <c r="X21" s="293" t="s">
        <v>412</v>
      </c>
      <c r="Y21" s="293" t="s">
        <v>396</v>
      </c>
      <c r="Z21" s="293"/>
      <c r="AA21" s="293">
        <v>0</v>
      </c>
    </row>
    <row r="22" s="295" customFormat="1" ht="16.5"/>
    <row r="23" spans="2:10" s="295" customFormat="1" ht="16.5">
      <c r="B23" s="367" t="s">
        <v>448</v>
      </c>
      <c r="C23" s="367"/>
      <c r="D23" s="367"/>
      <c r="E23" s="367"/>
      <c r="F23" s="367"/>
      <c r="G23" s="367"/>
      <c r="H23" s="367"/>
      <c r="I23" s="367"/>
      <c r="J23" s="367"/>
    </row>
    <row r="24" s="295" customFormat="1" ht="16.5"/>
    <row r="25" s="295" customFormat="1" ht="16.5"/>
    <row r="26" s="295" customFormat="1" ht="16.5"/>
    <row r="27" s="295" customFormat="1" ht="16.5"/>
    <row r="28" s="295" customFormat="1" ht="16.5"/>
    <row r="29" s="295" customFormat="1" ht="16.5"/>
    <row r="30" s="295" customFormat="1" ht="16.5"/>
    <row r="31" s="295" customFormat="1" ht="16.5"/>
    <row r="32" s="295" customFormat="1" ht="16.5"/>
    <row r="33" s="295" customFormat="1" ht="16.5"/>
    <row r="34" s="295" customFormat="1" ht="16.5"/>
    <row r="35" s="295" customFormat="1" ht="16.5"/>
    <row r="36" s="295" customFormat="1" ht="16.5"/>
    <row r="37" s="295" customFormat="1" ht="16.5"/>
    <row r="38" s="295" customFormat="1" ht="16.5"/>
    <row r="39" s="295" customFormat="1" ht="16.5"/>
    <row r="40" s="295" customFormat="1" ht="16.5"/>
    <row r="41" s="295" customFormat="1" ht="16.5"/>
    <row r="42" s="295" customFormat="1" ht="16.5"/>
    <row r="43" s="295" customFormat="1" ht="16.5"/>
    <row r="44" s="295" customFormat="1" ht="16.5"/>
    <row r="45" s="295" customFormat="1" ht="16.5"/>
    <row r="46" s="295" customFormat="1" ht="16.5"/>
    <row r="47" s="295" customFormat="1" ht="16.5"/>
    <row r="48" s="295" customFormat="1" ht="16.5"/>
    <row r="49" s="295" customFormat="1" ht="16.5"/>
    <row r="50" s="295" customFormat="1" ht="16.5"/>
    <row r="51" s="295" customFormat="1" ht="16.5"/>
    <row r="52" s="295" customFormat="1" ht="16.5"/>
    <row r="53" s="295" customFormat="1" ht="16.5"/>
    <row r="54" s="295" customFormat="1" ht="16.5"/>
    <row r="55" s="295" customFormat="1" ht="16.5"/>
    <row r="56" s="295" customFormat="1" ht="16.5"/>
    <row r="57" s="295" customFormat="1" ht="16.5"/>
    <row r="58" s="295" customFormat="1" ht="16.5"/>
    <row r="59" s="295" customFormat="1" ht="16.5"/>
    <row r="60" s="295" customFormat="1" ht="16.5"/>
    <row r="61" s="295" customFormat="1" ht="16.5"/>
    <row r="62" s="295" customFormat="1" ht="16.5"/>
    <row r="63" s="295" customFormat="1" ht="16.5"/>
    <row r="64" s="295" customFormat="1" ht="16.5"/>
    <row r="65" s="295" customFormat="1" ht="16.5"/>
    <row r="66" s="295" customFormat="1" ht="16.5"/>
    <row r="67" s="295" customFormat="1" ht="16.5"/>
    <row r="68" s="295" customFormat="1" ht="16.5"/>
    <row r="69" s="295" customFormat="1" ht="16.5"/>
    <row r="70" s="295" customFormat="1" ht="16.5"/>
    <row r="71" s="295" customFormat="1" ht="16.5"/>
    <row r="72" s="295" customFormat="1" ht="16.5"/>
    <row r="73" s="295" customFormat="1" ht="16.5"/>
    <row r="74" s="295" customFormat="1" ht="16.5"/>
    <row r="75" s="295" customFormat="1" ht="16.5"/>
    <row r="76" s="295" customFormat="1" ht="16.5"/>
    <row r="77" s="295" customFormat="1" ht="16.5"/>
    <row r="78" s="295" customFormat="1" ht="16.5"/>
    <row r="79" s="295" customFormat="1" ht="16.5"/>
    <row r="80" s="295" customFormat="1" ht="16.5"/>
    <row r="81" s="295" customFormat="1" ht="16.5"/>
    <row r="82" s="295" customFormat="1" ht="16.5"/>
    <row r="83" s="295" customFormat="1" ht="16.5"/>
    <row r="84" s="295" customFormat="1" ht="16.5"/>
    <row r="85" s="295" customFormat="1" ht="16.5"/>
    <row r="86" s="295" customFormat="1" ht="16.5"/>
    <row r="87" s="295" customFormat="1" ht="16.5"/>
    <row r="88" s="295" customFormat="1" ht="16.5"/>
    <row r="89" s="295" customFormat="1" ht="16.5"/>
    <row r="90" s="295" customFormat="1" ht="16.5"/>
    <row r="91" s="295" customFormat="1" ht="16.5"/>
    <row r="92" s="295" customFormat="1" ht="16.5"/>
    <row r="93" s="295" customFormat="1" ht="16.5"/>
    <row r="94" s="295" customFormat="1" ht="16.5"/>
    <row r="95" s="295" customFormat="1" ht="16.5"/>
    <row r="96" s="295" customFormat="1" ht="16.5"/>
    <row r="97" s="295" customFormat="1" ht="16.5"/>
    <row r="98" s="295" customFormat="1" ht="16.5"/>
    <row r="99" s="295" customFormat="1" ht="16.5"/>
    <row r="100" s="295" customFormat="1" ht="16.5"/>
    <row r="101" s="295" customFormat="1" ht="16.5"/>
    <row r="102" s="295" customFormat="1" ht="16.5"/>
    <row r="103" s="295" customFormat="1" ht="16.5"/>
    <row r="104" s="295" customFormat="1" ht="16.5"/>
    <row r="105" s="295" customFormat="1" ht="16.5"/>
    <row r="106" s="295" customFormat="1" ht="16.5"/>
    <row r="107" s="295" customFormat="1" ht="16.5"/>
    <row r="108" s="295" customFormat="1" ht="16.5"/>
    <row r="109" s="295" customFormat="1" ht="16.5"/>
    <row r="110" s="295" customFormat="1" ht="16.5"/>
    <row r="111" s="295" customFormat="1" ht="16.5"/>
    <row r="112" s="295" customFormat="1" ht="16.5"/>
    <row r="113" s="295" customFormat="1" ht="16.5"/>
    <row r="114" s="295" customFormat="1" ht="16.5"/>
    <row r="115" s="295" customFormat="1" ht="16.5"/>
    <row r="116" s="295" customFormat="1" ht="16.5"/>
    <row r="117" s="295" customFormat="1" ht="16.5"/>
    <row r="118" s="295" customFormat="1" ht="16.5"/>
    <row r="119" s="295" customFormat="1" ht="16.5"/>
    <row r="120" s="295" customFormat="1" ht="16.5"/>
    <row r="121" s="295" customFormat="1" ht="16.5"/>
    <row r="122" s="295" customFormat="1" ht="16.5"/>
    <row r="123" s="295" customFormat="1" ht="16.5"/>
    <row r="124" s="295" customFormat="1" ht="16.5"/>
    <row r="125" s="295" customFormat="1" ht="16.5"/>
    <row r="126" s="295" customFormat="1" ht="16.5"/>
    <row r="127" s="295" customFormat="1" ht="16.5"/>
    <row r="128" s="295" customFormat="1" ht="16.5"/>
    <row r="129" s="295" customFormat="1" ht="16.5"/>
    <row r="130" s="295" customFormat="1" ht="16.5"/>
    <row r="131" s="295" customFormat="1" ht="16.5"/>
    <row r="132" s="295" customFormat="1" ht="16.5"/>
    <row r="133" s="295" customFormat="1" ht="16.5"/>
    <row r="134" s="295" customFormat="1" ht="16.5"/>
    <row r="135" s="295" customFormat="1" ht="16.5"/>
    <row r="136" s="295" customFormat="1" ht="16.5"/>
    <row r="137" s="295" customFormat="1" ht="16.5"/>
    <row r="138" s="295" customFormat="1" ht="16.5"/>
    <row r="139" s="295" customFormat="1" ht="16.5"/>
    <row r="140" s="295" customFormat="1" ht="16.5"/>
    <row r="141" s="295" customFormat="1" ht="16.5"/>
    <row r="142" s="295" customFormat="1" ht="16.5"/>
    <row r="143" s="295" customFormat="1" ht="16.5"/>
    <row r="144" s="295" customFormat="1" ht="16.5"/>
    <row r="145" s="295" customFormat="1" ht="16.5"/>
    <row r="146" s="295" customFormat="1" ht="16.5"/>
    <row r="147" s="295" customFormat="1" ht="16.5"/>
    <row r="148" s="295" customFormat="1" ht="16.5"/>
    <row r="149" s="295" customFormat="1" ht="16.5"/>
    <row r="150" s="295" customFormat="1" ht="16.5"/>
    <row r="151" s="295" customFormat="1" ht="16.5"/>
    <row r="152" s="295" customFormat="1" ht="16.5"/>
    <row r="153" s="295" customFormat="1" ht="16.5"/>
    <row r="154" s="295" customFormat="1" ht="16.5"/>
    <row r="155" s="295" customFormat="1" ht="16.5"/>
    <row r="156" s="295" customFormat="1" ht="16.5"/>
    <row r="157" s="295" customFormat="1" ht="16.5"/>
    <row r="158" s="295" customFormat="1" ht="16.5"/>
    <row r="159" s="295" customFormat="1" ht="16.5"/>
    <row r="160" s="295" customFormat="1" ht="16.5"/>
    <row r="161" s="295" customFormat="1" ht="16.5"/>
    <row r="162" s="295" customFormat="1" ht="16.5"/>
    <row r="163" s="295" customFormat="1" ht="16.5"/>
    <row r="164" s="295" customFormat="1" ht="16.5"/>
    <row r="165" s="295" customFormat="1" ht="16.5"/>
    <row r="166" s="295" customFormat="1" ht="16.5"/>
    <row r="167" s="295" customFormat="1" ht="16.5"/>
    <row r="168" s="295" customFormat="1" ht="16.5"/>
    <row r="169" s="295" customFormat="1" ht="16.5"/>
    <row r="170" s="295" customFormat="1" ht="16.5"/>
    <row r="171" s="295" customFormat="1" ht="16.5"/>
    <row r="172" s="295" customFormat="1" ht="16.5"/>
    <row r="173" s="295" customFormat="1" ht="16.5"/>
    <row r="174" s="295" customFormat="1" ht="16.5"/>
    <row r="175" s="295" customFormat="1" ht="16.5"/>
    <row r="176" s="295" customFormat="1" ht="16.5"/>
    <row r="177" s="295" customFormat="1" ht="16.5"/>
    <row r="178" s="295" customFormat="1" ht="16.5"/>
    <row r="179" s="295" customFormat="1" ht="16.5"/>
    <row r="180" s="295" customFormat="1" ht="16.5"/>
    <row r="181" s="295" customFormat="1" ht="16.5"/>
    <row r="182" s="295" customFormat="1" ht="16.5"/>
    <row r="183" s="295" customFormat="1" ht="16.5"/>
    <row r="184" s="295" customFormat="1" ht="16.5"/>
    <row r="185" s="295" customFormat="1" ht="16.5"/>
    <row r="186" s="295" customFormat="1" ht="16.5"/>
    <row r="187" s="295" customFormat="1" ht="16.5"/>
    <row r="188" s="295" customFormat="1" ht="16.5"/>
    <row r="189" s="295" customFormat="1" ht="16.5"/>
    <row r="190" s="295" customFormat="1" ht="16.5"/>
    <row r="191" s="295" customFormat="1" ht="16.5"/>
    <row r="192" s="295" customFormat="1" ht="16.5"/>
    <row r="193" s="295" customFormat="1" ht="16.5"/>
    <row r="194" s="295" customFormat="1" ht="16.5"/>
    <row r="195" s="295" customFormat="1" ht="16.5"/>
    <row r="196" s="295" customFormat="1" ht="16.5"/>
    <row r="197" s="295" customFormat="1" ht="16.5"/>
    <row r="198" s="295" customFormat="1" ht="16.5"/>
    <row r="199" s="295" customFormat="1" ht="16.5"/>
    <row r="200" s="295" customFormat="1" ht="16.5"/>
    <row r="201" s="295" customFormat="1" ht="16.5"/>
    <row r="202" s="295" customFormat="1" ht="16.5"/>
    <row r="203" s="295" customFormat="1" ht="16.5"/>
    <row r="204" s="295" customFormat="1" ht="16.5"/>
    <row r="205" s="295" customFormat="1" ht="16.5"/>
    <row r="206" s="295" customFormat="1" ht="16.5"/>
    <row r="207" s="295" customFormat="1" ht="16.5"/>
    <row r="208" s="295" customFormat="1" ht="16.5"/>
    <row r="209" s="295" customFormat="1" ht="16.5"/>
    <row r="210" s="295" customFormat="1" ht="16.5"/>
    <row r="211" s="295" customFormat="1" ht="16.5"/>
    <row r="212" s="295" customFormat="1" ht="16.5"/>
    <row r="213" s="295" customFormat="1" ht="16.5"/>
    <row r="214" s="295" customFormat="1" ht="16.5"/>
    <row r="215" s="295" customFormat="1" ht="16.5"/>
    <row r="216" s="295" customFormat="1" ht="16.5"/>
    <row r="217" s="295" customFormat="1" ht="16.5"/>
    <row r="218" s="295" customFormat="1" ht="16.5"/>
    <row r="219" s="295" customFormat="1" ht="16.5"/>
    <row r="220" s="295" customFormat="1" ht="16.5"/>
    <row r="221" s="295" customFormat="1" ht="16.5"/>
    <row r="222" s="295" customFormat="1" ht="16.5"/>
    <row r="223" s="295" customFormat="1" ht="16.5"/>
    <row r="224" s="295" customFormat="1" ht="16.5"/>
    <row r="225" s="295" customFormat="1" ht="16.5"/>
    <row r="226" s="295" customFormat="1" ht="16.5"/>
    <row r="227" s="295" customFormat="1" ht="16.5"/>
    <row r="228" s="295" customFormat="1" ht="16.5"/>
    <row r="229" s="295" customFormat="1" ht="16.5"/>
    <row r="230" s="295" customFormat="1" ht="16.5"/>
    <row r="231" s="295" customFormat="1" ht="16.5"/>
    <row r="232" s="295" customFormat="1" ht="16.5"/>
    <row r="233" s="295" customFormat="1" ht="16.5"/>
    <row r="234" s="295" customFormat="1" ht="16.5"/>
    <row r="235" s="295" customFormat="1" ht="16.5"/>
    <row r="236" s="295" customFormat="1" ht="16.5"/>
    <row r="237" s="295" customFormat="1" ht="16.5"/>
    <row r="238" s="295" customFormat="1" ht="16.5"/>
    <row r="239" s="295" customFormat="1" ht="16.5"/>
    <row r="240" s="295" customFormat="1" ht="16.5"/>
    <row r="241" s="295" customFormat="1" ht="16.5"/>
    <row r="242" s="295" customFormat="1" ht="16.5"/>
    <row r="243" s="295" customFormat="1" ht="16.5"/>
    <row r="244" s="295" customFormat="1" ht="16.5"/>
    <row r="245" s="295" customFormat="1" ht="16.5"/>
    <row r="246" s="295" customFormat="1" ht="16.5"/>
    <row r="247" s="295" customFormat="1" ht="16.5"/>
    <row r="248" s="295" customFormat="1" ht="16.5"/>
    <row r="249" s="295" customFormat="1" ht="16.5"/>
    <row r="250" s="295" customFormat="1" ht="16.5"/>
    <row r="251" s="295" customFormat="1" ht="16.5"/>
    <row r="252" s="295" customFormat="1" ht="16.5"/>
    <row r="253" s="295" customFormat="1" ht="16.5"/>
    <row r="254" s="295" customFormat="1" ht="16.5"/>
    <row r="255" s="295" customFormat="1" ht="16.5"/>
    <row r="256" s="295" customFormat="1" ht="16.5"/>
    <row r="257" s="295" customFormat="1" ht="16.5"/>
    <row r="258" s="295" customFormat="1" ht="16.5"/>
    <row r="259" s="295" customFormat="1" ht="16.5"/>
    <row r="260" s="295" customFormat="1" ht="16.5"/>
    <row r="261" s="295" customFormat="1" ht="16.5"/>
    <row r="262" s="295" customFormat="1" ht="16.5"/>
    <row r="263" s="295" customFormat="1" ht="16.5"/>
    <row r="264" s="295" customFormat="1" ht="16.5"/>
    <row r="265" s="295" customFormat="1" ht="16.5"/>
    <row r="266" s="295" customFormat="1" ht="16.5"/>
    <row r="267" s="295" customFormat="1" ht="16.5"/>
    <row r="268" s="295" customFormat="1" ht="16.5"/>
    <row r="269" s="295" customFormat="1" ht="16.5"/>
    <row r="270" s="295" customFormat="1" ht="16.5"/>
    <row r="271" s="295" customFormat="1" ht="16.5"/>
    <row r="272" s="295" customFormat="1" ht="16.5"/>
    <row r="273" s="295" customFormat="1" ht="16.5"/>
    <row r="274" s="295" customFormat="1" ht="16.5"/>
    <row r="275" s="295" customFormat="1" ht="16.5"/>
    <row r="276" s="295" customFormat="1" ht="16.5"/>
    <row r="277" s="295" customFormat="1" ht="16.5"/>
    <row r="278" s="295" customFormat="1" ht="16.5"/>
    <row r="279" s="295" customFormat="1" ht="16.5"/>
    <row r="280" s="295" customFormat="1" ht="16.5"/>
    <row r="281" s="295" customFormat="1" ht="16.5"/>
    <row r="282" s="295" customFormat="1" ht="16.5"/>
    <row r="283" s="295" customFormat="1" ht="16.5"/>
    <row r="284" s="295" customFormat="1" ht="16.5"/>
    <row r="285" s="295" customFormat="1" ht="16.5"/>
    <row r="286" s="295" customFormat="1" ht="16.5"/>
    <row r="287" s="295" customFormat="1" ht="16.5"/>
    <row r="288" s="295" customFormat="1" ht="16.5"/>
    <row r="289" s="295" customFormat="1" ht="16.5"/>
    <row r="290" s="295" customFormat="1" ht="16.5"/>
    <row r="291" s="295" customFormat="1" ht="16.5"/>
    <row r="292" s="295" customFormat="1" ht="16.5"/>
    <row r="293" s="295" customFormat="1" ht="16.5"/>
    <row r="294" s="295" customFormat="1" ht="16.5"/>
    <row r="295" s="295" customFormat="1" ht="16.5"/>
    <row r="296" s="295" customFormat="1" ht="16.5"/>
    <row r="297" s="295" customFormat="1" ht="16.5"/>
    <row r="298" s="295" customFormat="1" ht="16.5"/>
    <row r="299" s="295" customFormat="1" ht="16.5"/>
    <row r="300" s="295" customFormat="1" ht="16.5"/>
    <row r="301" s="295" customFormat="1" ht="16.5"/>
    <row r="302" s="295" customFormat="1" ht="16.5"/>
    <row r="303" s="295" customFormat="1" ht="16.5"/>
    <row r="304" s="295" customFormat="1" ht="16.5"/>
    <row r="305" s="295" customFormat="1" ht="16.5"/>
    <row r="306" s="295" customFormat="1" ht="16.5"/>
    <row r="307" s="295" customFormat="1" ht="16.5"/>
    <row r="308" s="295" customFormat="1" ht="16.5"/>
    <row r="309" s="295" customFormat="1" ht="16.5"/>
    <row r="310" s="295" customFormat="1" ht="16.5"/>
    <row r="311" s="295" customFormat="1" ht="16.5"/>
    <row r="312" s="295" customFormat="1" ht="16.5"/>
    <row r="313" s="295" customFormat="1" ht="16.5"/>
    <row r="314" s="295" customFormat="1" ht="16.5"/>
    <row r="315" s="295" customFormat="1" ht="16.5"/>
    <row r="316" s="295" customFormat="1" ht="16.5"/>
    <row r="317" s="295" customFormat="1" ht="16.5"/>
    <row r="318" s="295" customFormat="1" ht="16.5"/>
    <row r="319" s="295" customFormat="1" ht="16.5"/>
    <row r="320" s="295" customFormat="1" ht="16.5"/>
    <row r="321" s="295" customFormat="1" ht="16.5"/>
    <row r="322" s="295" customFormat="1" ht="16.5"/>
    <row r="323" s="295" customFormat="1" ht="16.5"/>
    <row r="324" s="295" customFormat="1" ht="16.5"/>
    <row r="325" s="295" customFormat="1" ht="16.5"/>
    <row r="326" s="295" customFormat="1" ht="16.5"/>
    <row r="327" s="295" customFormat="1" ht="16.5"/>
    <row r="328" s="295" customFormat="1" ht="16.5"/>
    <row r="329" s="295" customFormat="1" ht="16.5"/>
    <row r="330" s="295" customFormat="1" ht="16.5"/>
    <row r="331" s="295" customFormat="1" ht="16.5"/>
    <row r="332" s="295" customFormat="1" ht="16.5"/>
    <row r="333" s="295" customFormat="1" ht="16.5"/>
    <row r="334" s="295" customFormat="1" ht="16.5"/>
    <row r="335" s="295" customFormat="1" ht="16.5"/>
    <row r="336" s="295" customFormat="1" ht="16.5"/>
    <row r="337" s="295" customFormat="1" ht="16.5"/>
    <row r="338" s="295" customFormat="1" ht="16.5"/>
    <row r="339" s="295" customFormat="1" ht="16.5"/>
    <row r="340" s="295" customFormat="1" ht="16.5"/>
    <row r="341" s="295" customFormat="1" ht="16.5"/>
    <row r="342" s="295" customFormat="1" ht="16.5"/>
    <row r="343" s="295" customFormat="1" ht="16.5"/>
    <row r="344" s="295" customFormat="1" ht="16.5"/>
    <row r="345" s="295" customFormat="1" ht="16.5"/>
    <row r="346" s="295" customFormat="1" ht="16.5"/>
    <row r="347" s="295" customFormat="1" ht="16.5"/>
    <row r="348" s="295" customFormat="1" ht="16.5"/>
    <row r="349" s="295" customFormat="1" ht="16.5"/>
    <row r="350" s="295" customFormat="1" ht="16.5"/>
    <row r="351" s="295" customFormat="1" ht="16.5"/>
    <row r="352" s="295" customFormat="1" ht="16.5"/>
    <row r="353" s="295" customFormat="1" ht="16.5"/>
    <row r="354" s="295" customFormat="1" ht="16.5"/>
    <row r="355" s="295" customFormat="1" ht="16.5"/>
    <row r="356" s="295" customFormat="1" ht="16.5"/>
    <row r="357" s="295" customFormat="1" ht="16.5"/>
    <row r="358" s="295" customFormat="1" ht="16.5"/>
    <row r="359" s="295" customFormat="1" ht="16.5"/>
    <row r="360" s="295" customFormat="1" ht="16.5"/>
    <row r="361" s="295" customFormat="1" ht="16.5"/>
    <row r="362" s="295" customFormat="1" ht="16.5"/>
    <row r="363" s="295" customFormat="1" ht="16.5"/>
    <row r="364" s="295" customFormat="1" ht="16.5"/>
    <row r="365" s="295" customFormat="1" ht="16.5"/>
    <row r="366" s="295" customFormat="1" ht="16.5"/>
    <row r="367" s="295" customFormat="1" ht="16.5"/>
    <row r="368" s="295" customFormat="1" ht="16.5"/>
    <row r="369" s="295" customFormat="1" ht="16.5"/>
    <row r="370" s="295" customFormat="1" ht="16.5"/>
    <row r="371" s="295" customFormat="1" ht="16.5"/>
    <row r="372" s="295" customFormat="1" ht="16.5"/>
    <row r="373" s="295" customFormat="1" ht="16.5"/>
    <row r="374" s="295" customFormat="1" ht="16.5"/>
    <row r="375" s="295" customFormat="1" ht="16.5"/>
    <row r="376" s="295" customFormat="1" ht="16.5"/>
    <row r="377" s="295" customFormat="1" ht="16.5"/>
    <row r="378" s="295" customFormat="1" ht="16.5"/>
    <row r="379" s="295" customFormat="1" ht="16.5"/>
    <row r="380" s="295" customFormat="1" ht="16.5"/>
    <row r="381" s="295" customFormat="1" ht="16.5"/>
    <row r="382" s="295" customFormat="1" ht="16.5"/>
    <row r="383" s="295" customFormat="1" ht="16.5"/>
    <row r="384" s="295" customFormat="1" ht="16.5"/>
    <row r="385" s="295" customFormat="1" ht="16.5"/>
    <row r="386" s="295" customFormat="1" ht="16.5"/>
    <row r="387" s="295" customFormat="1" ht="16.5"/>
    <row r="388" s="295" customFormat="1" ht="16.5"/>
    <row r="389" s="295" customFormat="1" ht="16.5"/>
    <row r="390" s="295" customFormat="1" ht="16.5"/>
    <row r="391" s="295" customFormat="1" ht="16.5"/>
    <row r="392" s="295" customFormat="1" ht="16.5"/>
    <row r="393" s="295" customFormat="1" ht="16.5"/>
    <row r="394" s="295" customFormat="1" ht="16.5"/>
    <row r="395" s="295" customFormat="1" ht="16.5"/>
    <row r="396" s="295" customFormat="1" ht="16.5"/>
    <row r="397" s="295" customFormat="1" ht="16.5"/>
    <row r="398" s="295" customFormat="1" ht="16.5"/>
    <row r="399" s="295" customFormat="1" ht="16.5"/>
    <row r="400" s="295" customFormat="1" ht="16.5"/>
    <row r="401" s="295" customFormat="1" ht="16.5"/>
    <row r="402" s="295" customFormat="1" ht="16.5"/>
    <row r="403" s="295" customFormat="1" ht="16.5"/>
    <row r="404" s="295" customFormat="1" ht="16.5"/>
    <row r="405" s="295" customFormat="1" ht="16.5"/>
    <row r="406" s="295" customFormat="1" ht="16.5"/>
    <row r="407" s="295" customFormat="1" ht="16.5"/>
    <row r="408" s="295" customFormat="1" ht="16.5"/>
    <row r="409" s="295" customFormat="1" ht="16.5"/>
    <row r="410" s="295" customFormat="1" ht="16.5"/>
    <row r="411" s="295" customFormat="1" ht="16.5"/>
    <row r="412" s="295" customFormat="1" ht="16.5"/>
    <row r="413" s="295" customFormat="1" ht="16.5"/>
    <row r="414" s="295" customFormat="1" ht="16.5"/>
    <row r="415" s="295" customFormat="1" ht="16.5"/>
    <row r="416" s="295" customFormat="1" ht="16.5"/>
    <row r="417" s="295" customFormat="1" ht="16.5"/>
    <row r="418" s="295" customFormat="1" ht="16.5"/>
    <row r="419" s="295" customFormat="1" ht="16.5"/>
    <row r="420" s="295" customFormat="1" ht="16.5"/>
    <row r="421" s="295" customFormat="1" ht="16.5"/>
    <row r="422" s="295" customFormat="1" ht="16.5"/>
    <row r="423" s="295" customFormat="1" ht="16.5"/>
    <row r="424" s="295" customFormat="1" ht="16.5"/>
    <row r="425" s="295" customFormat="1" ht="16.5"/>
    <row r="426" s="295" customFormat="1" ht="16.5"/>
    <row r="427" s="295" customFormat="1" ht="16.5"/>
    <row r="428" s="295" customFormat="1" ht="16.5"/>
    <row r="429" s="295" customFormat="1" ht="16.5"/>
    <row r="430" s="295" customFormat="1" ht="16.5"/>
    <row r="431" s="295" customFormat="1" ht="16.5"/>
    <row r="432" s="295" customFormat="1" ht="16.5"/>
    <row r="433" s="295" customFormat="1" ht="16.5"/>
    <row r="434" s="295" customFormat="1" ht="16.5"/>
    <row r="435" s="295" customFormat="1" ht="16.5"/>
    <row r="436" s="295" customFormat="1" ht="16.5"/>
    <row r="437" s="295" customFormat="1" ht="16.5"/>
    <row r="438" s="295" customFormat="1" ht="16.5"/>
    <row r="439" s="295" customFormat="1" ht="16.5"/>
    <row r="440" s="295" customFormat="1" ht="16.5"/>
    <row r="441" s="295" customFormat="1" ht="16.5"/>
    <row r="442" s="295" customFormat="1" ht="16.5"/>
    <row r="443" s="295" customFormat="1" ht="16.5"/>
    <row r="444" s="295" customFormat="1" ht="16.5"/>
    <row r="445" s="295" customFormat="1" ht="16.5"/>
    <row r="446" s="295" customFormat="1" ht="16.5"/>
    <row r="447" s="295" customFormat="1" ht="16.5"/>
    <row r="448" s="295" customFormat="1" ht="16.5"/>
    <row r="449" s="295" customFormat="1" ht="16.5"/>
    <row r="450" s="295" customFormat="1" ht="16.5"/>
    <row r="451" s="295" customFormat="1" ht="16.5"/>
    <row r="452" s="295" customFormat="1" ht="16.5"/>
    <row r="453" s="295" customFormat="1" ht="16.5"/>
    <row r="454" s="295" customFormat="1" ht="16.5"/>
    <row r="455" s="295" customFormat="1" ht="16.5"/>
    <row r="456" s="295" customFormat="1" ht="16.5"/>
    <row r="457" s="295" customFormat="1" ht="16.5"/>
    <row r="458" s="295" customFormat="1" ht="16.5"/>
    <row r="459" s="295" customFormat="1" ht="16.5"/>
    <row r="460" s="295" customFormat="1" ht="16.5"/>
    <row r="461" s="295" customFormat="1" ht="16.5"/>
    <row r="462" s="295" customFormat="1" ht="16.5"/>
    <row r="463" s="295" customFormat="1" ht="16.5"/>
    <row r="464" s="295" customFormat="1" ht="16.5"/>
    <row r="465" s="295" customFormat="1" ht="16.5"/>
    <row r="466" s="295" customFormat="1" ht="16.5"/>
    <row r="467" s="295" customFormat="1" ht="16.5"/>
    <row r="468" s="295" customFormat="1" ht="16.5"/>
    <row r="469" s="295" customFormat="1" ht="16.5"/>
    <row r="470" s="295" customFormat="1" ht="16.5"/>
    <row r="471" s="295" customFormat="1" ht="16.5"/>
    <row r="472" s="295" customFormat="1" ht="16.5"/>
    <row r="473" s="295" customFormat="1" ht="16.5"/>
    <row r="474" s="295" customFormat="1" ht="16.5"/>
    <row r="475" s="295" customFormat="1" ht="16.5"/>
    <row r="476" s="295" customFormat="1" ht="16.5"/>
    <row r="477" s="295" customFormat="1" ht="16.5"/>
    <row r="478" s="295" customFormat="1" ht="16.5"/>
    <row r="479" s="295" customFormat="1" ht="16.5"/>
    <row r="480" s="295" customFormat="1" ht="16.5"/>
    <row r="481" s="295" customFormat="1" ht="16.5"/>
    <row r="482" s="295" customFormat="1" ht="16.5"/>
    <row r="483" s="295" customFormat="1" ht="16.5"/>
    <row r="484" s="295" customFormat="1" ht="16.5"/>
    <row r="485" s="295" customFormat="1" ht="16.5"/>
    <row r="486" s="295" customFormat="1" ht="16.5"/>
    <row r="487" s="295" customFormat="1" ht="16.5"/>
    <row r="488" s="295" customFormat="1" ht="16.5"/>
    <row r="489" s="295" customFormat="1" ht="16.5"/>
    <row r="490" s="295" customFormat="1" ht="16.5"/>
    <row r="491" s="295" customFormat="1" ht="16.5"/>
    <row r="492" s="295" customFormat="1" ht="16.5"/>
    <row r="493" s="295" customFormat="1" ht="16.5"/>
    <row r="494" s="295" customFormat="1" ht="16.5"/>
    <row r="495" s="295" customFormat="1" ht="16.5"/>
    <row r="496" s="295" customFormat="1" ht="16.5"/>
    <row r="497" s="295" customFormat="1" ht="16.5"/>
    <row r="498" s="295" customFormat="1" ht="16.5"/>
    <row r="499" s="295" customFormat="1" ht="16.5"/>
    <row r="500" s="295" customFormat="1" ht="16.5"/>
    <row r="501" s="295" customFormat="1" ht="16.5"/>
    <row r="502" s="295" customFormat="1" ht="16.5"/>
    <row r="503" s="295" customFormat="1" ht="16.5"/>
    <row r="504" s="295" customFormat="1" ht="16.5"/>
    <row r="505" s="295" customFormat="1" ht="16.5"/>
    <row r="506" s="295" customFormat="1" ht="16.5"/>
    <row r="507" s="295" customFormat="1" ht="16.5"/>
    <row r="508" s="295" customFormat="1" ht="16.5"/>
    <row r="509" s="295" customFormat="1" ht="16.5"/>
    <row r="510" s="295" customFormat="1" ht="16.5"/>
    <row r="511" s="295" customFormat="1" ht="16.5"/>
    <row r="512" s="295" customFormat="1" ht="16.5"/>
    <row r="513" s="295" customFormat="1" ht="16.5"/>
    <row r="514" s="295" customFormat="1" ht="16.5"/>
    <row r="515" s="295" customFormat="1" ht="16.5"/>
    <row r="516" s="295" customFormat="1" ht="16.5"/>
    <row r="517" s="295" customFormat="1" ht="16.5"/>
    <row r="518" s="295" customFormat="1" ht="16.5"/>
    <row r="519" s="295" customFormat="1" ht="16.5"/>
    <row r="520" s="295" customFormat="1" ht="16.5"/>
    <row r="521" s="295" customFormat="1" ht="16.5"/>
    <row r="522" s="295" customFormat="1" ht="16.5"/>
    <row r="523" s="295" customFormat="1" ht="16.5"/>
    <row r="524" s="295" customFormat="1" ht="16.5"/>
    <row r="525" s="295" customFormat="1" ht="16.5"/>
    <row r="526" s="295" customFormat="1" ht="16.5"/>
    <row r="527" s="295" customFormat="1" ht="16.5"/>
    <row r="528" s="295" customFormat="1" ht="16.5"/>
    <row r="529" s="295" customFormat="1" ht="16.5"/>
    <row r="530" s="295" customFormat="1" ht="16.5"/>
    <row r="531" s="295" customFormat="1" ht="16.5"/>
    <row r="532" s="295" customFormat="1" ht="16.5"/>
    <row r="533" s="295" customFormat="1" ht="16.5"/>
    <row r="534" s="295" customFormat="1" ht="16.5"/>
    <row r="535" s="295" customFormat="1" ht="16.5"/>
    <row r="536" s="295" customFormat="1" ht="16.5"/>
    <row r="537" s="295" customFormat="1" ht="16.5"/>
    <row r="538" s="295" customFormat="1" ht="16.5"/>
    <row r="539" s="295" customFormat="1" ht="16.5"/>
    <row r="540" s="295" customFormat="1" ht="16.5"/>
    <row r="541" s="295" customFormat="1" ht="16.5"/>
    <row r="542" s="295" customFormat="1" ht="16.5"/>
    <row r="543" s="295" customFormat="1" ht="16.5"/>
    <row r="544" s="295" customFormat="1" ht="16.5"/>
    <row r="545" s="295" customFormat="1" ht="16.5"/>
    <row r="546" s="295" customFormat="1" ht="16.5"/>
    <row r="547" s="295" customFormat="1" ht="16.5"/>
    <row r="548" s="295" customFormat="1" ht="16.5"/>
    <row r="549" s="295" customFormat="1" ht="16.5"/>
    <row r="550" s="295" customFormat="1" ht="16.5"/>
    <row r="551" s="295" customFormat="1" ht="16.5"/>
    <row r="552" s="295" customFormat="1" ht="16.5"/>
    <row r="553" s="295" customFormat="1" ht="16.5"/>
    <row r="554" s="295" customFormat="1" ht="16.5"/>
    <row r="555" s="295" customFormat="1" ht="16.5"/>
    <row r="556" s="295" customFormat="1" ht="16.5"/>
    <row r="557" s="295" customFormat="1" ht="16.5"/>
    <row r="558" s="295" customFormat="1" ht="16.5"/>
    <row r="559" s="295" customFormat="1" ht="16.5"/>
    <row r="560" s="295" customFormat="1" ht="16.5"/>
    <row r="561" s="295" customFormat="1" ht="16.5"/>
    <row r="562" s="295" customFormat="1" ht="16.5"/>
    <row r="563" s="295" customFormat="1" ht="16.5"/>
    <row r="564" s="295" customFormat="1" ht="16.5"/>
    <row r="565" s="295" customFormat="1" ht="16.5"/>
    <row r="566" s="295" customFormat="1" ht="16.5"/>
    <row r="567" s="295" customFormat="1" ht="16.5"/>
    <row r="568" s="295" customFormat="1" ht="16.5"/>
    <row r="569" s="295" customFormat="1" ht="16.5"/>
    <row r="570" s="295" customFormat="1" ht="16.5"/>
    <row r="571" s="295" customFormat="1" ht="16.5"/>
    <row r="572" s="295" customFormat="1" ht="16.5"/>
    <row r="573" s="295" customFormat="1" ht="16.5"/>
    <row r="574" s="295" customFormat="1" ht="16.5"/>
    <row r="575" s="295" customFormat="1" ht="16.5"/>
    <row r="576" s="295" customFormat="1" ht="16.5"/>
    <row r="577" s="295" customFormat="1" ht="16.5"/>
    <row r="578" s="295" customFormat="1" ht="16.5"/>
    <row r="579" s="295" customFormat="1" ht="16.5"/>
    <row r="580" s="295" customFormat="1" ht="16.5"/>
    <row r="581" s="295" customFormat="1" ht="16.5"/>
    <row r="582" s="295" customFormat="1" ht="16.5"/>
    <row r="583" s="295" customFormat="1" ht="16.5"/>
    <row r="584" s="295" customFormat="1" ht="16.5"/>
    <row r="585" s="295" customFormat="1" ht="16.5"/>
    <row r="586" s="295" customFormat="1" ht="16.5"/>
    <row r="587" s="295" customFormat="1" ht="16.5"/>
    <row r="588" s="295" customFormat="1" ht="16.5"/>
    <row r="589" s="295" customFormat="1" ht="16.5"/>
    <row r="590" s="295" customFormat="1" ht="16.5"/>
    <row r="591" s="295" customFormat="1" ht="16.5"/>
    <row r="592" s="295" customFormat="1" ht="16.5"/>
    <row r="593" s="295" customFormat="1" ht="16.5"/>
    <row r="594" s="295" customFormat="1" ht="16.5"/>
    <row r="595" s="295" customFormat="1" ht="16.5"/>
    <row r="596" s="295" customFormat="1" ht="16.5"/>
    <row r="597" s="295" customFormat="1" ht="16.5"/>
    <row r="598" s="295" customFormat="1" ht="16.5"/>
    <row r="599" s="295" customFormat="1" ht="16.5"/>
    <row r="600" s="295" customFormat="1" ht="16.5"/>
    <row r="601" s="295" customFormat="1" ht="16.5"/>
    <row r="602" s="295" customFormat="1" ht="16.5"/>
    <row r="603" s="295" customFormat="1" ht="16.5"/>
    <row r="604" s="295" customFormat="1" ht="16.5"/>
    <row r="605" s="295" customFormat="1" ht="16.5"/>
    <row r="606" s="295" customFormat="1" ht="16.5"/>
    <row r="607" s="295" customFormat="1" ht="16.5"/>
    <row r="608" s="295" customFormat="1" ht="16.5"/>
    <row r="609" s="295" customFormat="1" ht="16.5"/>
    <row r="610" s="295" customFormat="1" ht="16.5"/>
    <row r="611" s="295" customFormat="1" ht="16.5"/>
    <row r="612" s="295" customFormat="1" ht="16.5"/>
    <row r="613" s="295" customFormat="1" ht="16.5"/>
    <row r="614" s="295" customFormat="1" ht="16.5"/>
    <row r="615" s="295" customFormat="1" ht="16.5"/>
    <row r="616" s="295" customFormat="1" ht="16.5"/>
    <row r="617" s="295" customFormat="1" ht="16.5"/>
    <row r="618" s="295" customFormat="1" ht="16.5"/>
    <row r="619" s="295" customFormat="1" ht="16.5"/>
    <row r="620" s="295" customFormat="1" ht="16.5"/>
    <row r="621" s="295" customFormat="1" ht="16.5"/>
    <row r="622" s="295" customFormat="1" ht="16.5"/>
    <row r="623" s="295" customFormat="1" ht="16.5"/>
    <row r="624" s="295" customFormat="1" ht="16.5"/>
    <row r="625" s="295" customFormat="1" ht="16.5"/>
    <row r="626" s="295" customFormat="1" ht="16.5"/>
    <row r="627" s="295" customFormat="1" ht="16.5"/>
    <row r="628" s="295" customFormat="1" ht="16.5"/>
    <row r="629" s="295" customFormat="1" ht="16.5"/>
    <row r="630" s="295" customFormat="1" ht="16.5"/>
    <row r="631" s="295" customFormat="1" ht="16.5"/>
    <row r="632" s="295" customFormat="1" ht="16.5"/>
    <row r="633" s="295" customFormat="1" ht="16.5"/>
    <row r="634" s="295" customFormat="1" ht="16.5"/>
    <row r="635" s="295" customFormat="1" ht="16.5"/>
    <row r="636" s="295" customFormat="1" ht="16.5"/>
    <row r="637" s="295" customFormat="1" ht="16.5"/>
    <row r="638" s="295" customFormat="1" ht="16.5"/>
    <row r="639" s="295" customFormat="1" ht="16.5"/>
    <row r="640" s="295" customFormat="1" ht="16.5"/>
    <row r="641" s="295" customFormat="1" ht="16.5"/>
    <row r="642" s="295" customFormat="1" ht="16.5"/>
    <row r="643" s="295" customFormat="1" ht="16.5"/>
    <row r="644" s="295" customFormat="1" ht="16.5"/>
    <row r="645" s="295" customFormat="1" ht="16.5"/>
    <row r="646" s="295" customFormat="1" ht="16.5"/>
    <row r="647" s="295" customFormat="1" ht="16.5"/>
    <row r="648" s="295" customFormat="1" ht="16.5"/>
    <row r="649" s="295" customFormat="1" ht="16.5"/>
    <row r="650" s="295" customFormat="1" ht="16.5"/>
    <row r="651" s="295" customFormat="1" ht="16.5"/>
    <row r="652" s="295" customFormat="1" ht="16.5"/>
    <row r="653" s="295" customFormat="1" ht="16.5"/>
    <row r="654" s="295" customFormat="1" ht="16.5"/>
    <row r="655" s="295" customFormat="1" ht="16.5"/>
    <row r="656" s="295" customFormat="1" ht="16.5"/>
    <row r="657" s="295" customFormat="1" ht="16.5"/>
    <row r="658" s="295" customFormat="1" ht="16.5"/>
    <row r="659" s="295" customFormat="1" ht="16.5"/>
    <row r="660" s="295" customFormat="1" ht="16.5"/>
    <row r="661" s="295" customFormat="1" ht="16.5"/>
    <row r="662" s="295" customFormat="1" ht="16.5"/>
    <row r="663" s="295" customFormat="1" ht="16.5"/>
    <row r="664" s="295" customFormat="1" ht="16.5"/>
    <row r="665" s="295" customFormat="1" ht="16.5"/>
    <row r="666" s="295" customFormat="1" ht="16.5"/>
    <row r="667" s="295" customFormat="1" ht="16.5"/>
    <row r="668" s="295" customFormat="1" ht="16.5"/>
    <row r="669" s="295" customFormat="1" ht="16.5"/>
    <row r="670" s="295" customFormat="1" ht="16.5"/>
    <row r="671" s="295" customFormat="1" ht="16.5"/>
    <row r="672" s="295" customFormat="1" ht="16.5"/>
    <row r="673" s="295" customFormat="1" ht="16.5"/>
    <row r="674" s="295" customFormat="1" ht="16.5"/>
    <row r="675" s="295" customFormat="1" ht="16.5"/>
    <row r="676" s="295" customFormat="1" ht="16.5"/>
    <row r="677" s="295" customFormat="1" ht="16.5"/>
    <row r="678" s="295" customFormat="1" ht="16.5"/>
    <row r="679" s="295" customFormat="1" ht="16.5"/>
    <row r="680" s="295" customFormat="1" ht="16.5"/>
    <row r="681" s="295" customFormat="1" ht="16.5"/>
    <row r="682" s="295" customFormat="1" ht="16.5"/>
    <row r="683" s="295" customFormat="1" ht="16.5"/>
    <row r="684" s="295" customFormat="1" ht="16.5"/>
    <row r="685" s="295" customFormat="1" ht="16.5"/>
    <row r="686" s="295" customFormat="1" ht="16.5"/>
    <row r="687" s="295" customFormat="1" ht="16.5"/>
    <row r="688" s="295" customFormat="1" ht="16.5"/>
    <row r="689" s="295" customFormat="1" ht="16.5"/>
    <row r="690" s="295" customFormat="1" ht="16.5"/>
    <row r="691" s="295" customFormat="1" ht="16.5"/>
    <row r="692" s="295" customFormat="1" ht="16.5"/>
    <row r="693" s="295" customFormat="1" ht="16.5"/>
    <row r="694" s="295" customFormat="1" ht="16.5"/>
    <row r="695" s="295" customFormat="1" ht="16.5"/>
    <row r="696" s="295" customFormat="1" ht="16.5"/>
    <row r="697" s="295" customFormat="1" ht="16.5"/>
    <row r="698" s="295" customFormat="1" ht="16.5"/>
    <row r="699" s="295" customFormat="1" ht="16.5"/>
    <row r="700" s="295" customFormat="1" ht="16.5"/>
    <row r="701" s="295" customFormat="1" ht="16.5"/>
    <row r="702" s="295" customFormat="1" ht="16.5"/>
    <row r="703" s="295" customFormat="1" ht="16.5"/>
    <row r="704" s="295" customFormat="1" ht="16.5"/>
    <row r="705" s="295" customFormat="1" ht="16.5"/>
    <row r="706" s="295" customFormat="1" ht="16.5"/>
    <row r="707" s="295" customFormat="1" ht="16.5"/>
    <row r="708" s="295" customFormat="1" ht="16.5"/>
    <row r="709" s="295" customFormat="1" ht="16.5"/>
    <row r="710" s="295" customFormat="1" ht="16.5"/>
    <row r="711" s="295" customFormat="1" ht="16.5"/>
    <row r="712" s="295" customFormat="1" ht="16.5"/>
    <row r="713" s="295" customFormat="1" ht="16.5"/>
    <row r="714" s="295" customFormat="1" ht="16.5"/>
    <row r="715" s="295" customFormat="1" ht="16.5"/>
    <row r="716" s="295" customFormat="1" ht="16.5"/>
    <row r="717" s="295" customFormat="1" ht="16.5"/>
    <row r="718" s="295" customFormat="1" ht="16.5"/>
    <row r="719" s="295" customFormat="1" ht="16.5"/>
    <row r="720" s="295" customFormat="1" ht="16.5"/>
    <row r="721" s="295" customFormat="1" ht="16.5"/>
    <row r="722" s="295" customFormat="1" ht="16.5"/>
    <row r="723" s="295" customFormat="1" ht="16.5"/>
    <row r="724" s="295" customFormat="1" ht="16.5"/>
    <row r="725" s="295" customFormat="1" ht="16.5"/>
    <row r="726" s="295" customFormat="1" ht="16.5"/>
    <row r="727" s="295" customFormat="1" ht="16.5"/>
    <row r="728" s="295" customFormat="1" ht="16.5"/>
    <row r="729" s="295" customFormat="1" ht="16.5"/>
    <row r="730" s="295" customFormat="1" ht="16.5"/>
    <row r="731" s="295" customFormat="1" ht="16.5"/>
    <row r="732" s="295" customFormat="1" ht="16.5"/>
    <row r="733" s="295" customFormat="1" ht="16.5"/>
    <row r="734" s="295" customFormat="1" ht="16.5"/>
    <row r="735" s="295" customFormat="1" ht="16.5"/>
    <row r="736" s="295" customFormat="1" ht="16.5"/>
    <row r="737" s="295" customFormat="1" ht="16.5"/>
    <row r="738" s="295" customFormat="1" ht="16.5"/>
    <row r="739" s="295" customFormat="1" ht="16.5"/>
    <row r="740" s="295" customFormat="1" ht="16.5"/>
    <row r="741" s="295" customFormat="1" ht="16.5"/>
    <row r="742" s="295" customFormat="1" ht="16.5"/>
    <row r="743" s="295" customFormat="1" ht="16.5"/>
    <row r="744" s="295" customFormat="1" ht="16.5"/>
    <row r="745" s="295" customFormat="1" ht="16.5"/>
    <row r="746" s="295" customFormat="1" ht="16.5"/>
    <row r="747" s="295" customFormat="1" ht="16.5"/>
    <row r="748" s="295" customFormat="1" ht="16.5"/>
    <row r="749" s="295" customFormat="1" ht="16.5"/>
    <row r="750" s="295" customFormat="1" ht="16.5"/>
    <row r="751" s="295" customFormat="1" ht="16.5"/>
    <row r="752" s="295" customFormat="1" ht="16.5"/>
    <row r="753" s="295" customFormat="1" ht="16.5"/>
    <row r="754" s="295" customFormat="1" ht="16.5"/>
    <row r="755" s="295" customFormat="1" ht="16.5"/>
    <row r="756" s="295" customFormat="1" ht="16.5"/>
    <row r="757" s="295" customFormat="1" ht="16.5"/>
    <row r="758" s="295" customFormat="1" ht="16.5"/>
    <row r="759" s="295" customFormat="1" ht="16.5"/>
    <row r="760" s="295" customFormat="1" ht="16.5"/>
    <row r="761" s="295" customFormat="1" ht="16.5"/>
    <row r="762" s="295" customFormat="1" ht="16.5"/>
    <row r="763" s="295" customFormat="1" ht="16.5"/>
    <row r="764" s="295" customFormat="1" ht="16.5"/>
    <row r="765" s="295" customFormat="1" ht="16.5"/>
    <row r="766" s="295" customFormat="1" ht="16.5"/>
    <row r="767" s="295" customFormat="1" ht="16.5"/>
    <row r="768" s="295" customFormat="1" ht="16.5"/>
    <row r="769" s="295" customFormat="1" ht="16.5"/>
    <row r="770" s="295" customFormat="1" ht="16.5"/>
    <row r="771" s="295" customFormat="1" ht="16.5"/>
    <row r="772" s="295" customFormat="1" ht="16.5"/>
    <row r="773" s="295" customFormat="1" ht="16.5"/>
    <row r="774" s="295" customFormat="1" ht="16.5"/>
    <row r="775" s="295" customFormat="1" ht="16.5"/>
    <row r="776" s="295" customFormat="1" ht="16.5"/>
    <row r="777" s="295" customFormat="1" ht="16.5"/>
    <row r="778" s="295" customFormat="1" ht="16.5"/>
    <row r="779" s="295" customFormat="1" ht="16.5"/>
    <row r="780" s="295" customFormat="1" ht="16.5"/>
    <row r="781" s="295" customFormat="1" ht="16.5"/>
    <row r="782" s="295" customFormat="1" ht="16.5"/>
    <row r="783" s="295" customFormat="1" ht="16.5"/>
    <row r="784" s="295" customFormat="1" ht="16.5"/>
    <row r="785" s="295" customFormat="1" ht="16.5"/>
    <row r="786" s="295" customFormat="1" ht="16.5"/>
    <row r="787" s="295" customFormat="1" ht="16.5"/>
    <row r="788" s="295" customFormat="1" ht="16.5"/>
    <row r="789" s="295" customFormat="1" ht="16.5"/>
    <row r="790" s="295" customFormat="1" ht="16.5"/>
    <row r="791" s="295" customFormat="1" ht="16.5"/>
    <row r="792" s="295" customFormat="1" ht="16.5"/>
    <row r="793" s="295" customFormat="1" ht="16.5"/>
    <row r="794" s="295" customFormat="1" ht="16.5"/>
    <row r="795" s="295" customFormat="1" ht="16.5"/>
    <row r="796" s="295" customFormat="1" ht="16.5"/>
    <row r="797" s="295" customFormat="1" ht="16.5"/>
    <row r="798" s="295" customFormat="1" ht="16.5"/>
    <row r="799" s="295" customFormat="1" ht="16.5"/>
    <row r="800" s="295" customFormat="1" ht="16.5"/>
    <row r="801" s="295" customFormat="1" ht="16.5"/>
    <row r="802" s="295" customFormat="1" ht="16.5"/>
    <row r="803" s="295" customFormat="1" ht="16.5"/>
    <row r="804" s="295" customFormat="1" ht="16.5"/>
    <row r="805" s="295" customFormat="1" ht="16.5"/>
    <row r="806" s="295" customFormat="1" ht="16.5"/>
    <row r="807" s="295" customFormat="1" ht="16.5"/>
    <row r="808" s="295" customFormat="1" ht="16.5"/>
    <row r="809" s="295" customFormat="1" ht="16.5"/>
    <row r="810" s="295" customFormat="1" ht="16.5"/>
    <row r="811" s="295" customFormat="1" ht="16.5"/>
    <row r="812" s="295" customFormat="1" ht="16.5"/>
    <row r="813" s="295" customFormat="1" ht="16.5"/>
    <row r="814" s="295" customFormat="1" ht="16.5"/>
    <row r="815" s="295" customFormat="1" ht="16.5"/>
    <row r="816" s="295" customFormat="1" ht="16.5"/>
    <row r="817" s="295" customFormat="1" ht="16.5"/>
    <row r="818" s="295" customFormat="1" ht="16.5"/>
    <row r="819" s="295" customFormat="1" ht="16.5"/>
    <row r="820" s="295" customFormat="1" ht="16.5"/>
    <row r="821" s="295" customFormat="1" ht="16.5"/>
    <row r="822" s="295" customFormat="1" ht="16.5"/>
    <row r="823" s="295" customFormat="1" ht="16.5"/>
    <row r="824" s="295" customFormat="1" ht="16.5"/>
    <row r="825" s="295" customFormat="1" ht="16.5"/>
    <row r="826" s="295" customFormat="1" ht="16.5"/>
    <row r="827" s="295" customFormat="1" ht="16.5"/>
    <row r="828" s="295" customFormat="1" ht="16.5"/>
    <row r="829" s="295" customFormat="1" ht="16.5"/>
    <row r="830" s="295" customFormat="1" ht="16.5"/>
    <row r="831" s="295" customFormat="1" ht="16.5"/>
    <row r="832" s="295" customFormat="1" ht="16.5"/>
    <row r="833" s="295" customFormat="1" ht="16.5"/>
    <row r="834" s="295" customFormat="1" ht="16.5"/>
    <row r="835" s="295" customFormat="1" ht="16.5"/>
    <row r="836" s="295" customFormat="1" ht="16.5"/>
    <row r="837" s="295" customFormat="1" ht="16.5"/>
    <row r="838" s="295" customFormat="1" ht="16.5"/>
    <row r="839" s="295" customFormat="1" ht="16.5"/>
    <row r="840" s="295" customFormat="1" ht="16.5"/>
    <row r="841" s="295" customFormat="1" ht="16.5"/>
    <row r="842" s="295" customFormat="1" ht="16.5"/>
    <row r="843" s="295" customFormat="1" ht="16.5"/>
    <row r="844" s="295" customFormat="1" ht="16.5"/>
    <row r="845" s="295" customFormat="1" ht="16.5"/>
    <row r="846" s="295" customFormat="1" ht="16.5"/>
    <row r="847" s="295" customFormat="1" ht="16.5"/>
    <row r="848" s="295" customFormat="1" ht="16.5"/>
    <row r="849" s="295" customFormat="1" ht="16.5"/>
    <row r="850" s="295" customFormat="1" ht="16.5"/>
    <row r="851" s="295" customFormat="1" ht="16.5"/>
    <row r="852" s="295" customFormat="1" ht="16.5"/>
    <row r="853" s="295" customFormat="1" ht="16.5"/>
    <row r="854" s="295" customFormat="1" ht="16.5"/>
    <row r="855" s="295" customFormat="1" ht="16.5"/>
    <row r="856" s="295" customFormat="1" ht="16.5"/>
    <row r="857" s="295" customFormat="1" ht="16.5"/>
    <row r="858" s="295" customFormat="1" ht="16.5"/>
    <row r="859" s="295" customFormat="1" ht="16.5"/>
    <row r="860" s="295" customFormat="1" ht="16.5"/>
    <row r="861" s="295" customFormat="1" ht="16.5"/>
    <row r="862" s="295" customFormat="1" ht="16.5"/>
    <row r="863" s="295" customFormat="1" ht="16.5"/>
    <row r="864" s="295" customFormat="1" ht="16.5"/>
    <row r="865" s="295" customFormat="1" ht="16.5"/>
    <row r="866" s="295" customFormat="1" ht="16.5"/>
    <row r="867" s="295" customFormat="1" ht="16.5"/>
    <row r="868" s="295" customFormat="1" ht="16.5"/>
    <row r="869" s="295" customFormat="1" ht="16.5"/>
    <row r="870" s="295" customFormat="1" ht="16.5"/>
    <row r="871" s="295" customFormat="1" ht="16.5"/>
    <row r="872" s="295" customFormat="1" ht="16.5"/>
    <row r="873" s="295" customFormat="1" ht="16.5"/>
    <row r="874" s="295" customFormat="1" ht="16.5"/>
    <row r="875" s="295" customFormat="1" ht="16.5"/>
    <row r="876" s="295" customFormat="1" ht="16.5"/>
    <row r="877" s="295" customFormat="1" ht="16.5"/>
    <row r="878" s="295" customFormat="1" ht="16.5"/>
    <row r="879" s="295" customFormat="1" ht="16.5"/>
    <row r="880" s="295" customFormat="1" ht="16.5"/>
    <row r="881" s="295" customFormat="1" ht="16.5"/>
    <row r="882" s="295" customFormat="1" ht="16.5"/>
    <row r="883" s="295" customFormat="1" ht="16.5"/>
    <row r="884" s="295" customFormat="1" ht="16.5"/>
    <row r="885" s="295" customFormat="1" ht="16.5"/>
    <row r="886" s="295" customFormat="1" ht="16.5"/>
    <row r="887" s="295" customFormat="1" ht="16.5"/>
    <row r="888" s="295" customFormat="1" ht="16.5"/>
    <row r="889" s="295" customFormat="1" ht="16.5"/>
    <row r="890" s="295" customFormat="1" ht="16.5"/>
    <row r="891" s="295" customFormat="1" ht="16.5"/>
    <row r="892" s="295" customFormat="1" ht="16.5"/>
    <row r="893" s="295" customFormat="1" ht="16.5"/>
    <row r="894" s="295" customFormat="1" ht="16.5"/>
    <row r="895" s="295" customFormat="1" ht="16.5"/>
    <row r="896" s="295" customFormat="1" ht="16.5"/>
    <row r="897" s="295" customFormat="1" ht="16.5"/>
    <row r="898" s="295" customFormat="1" ht="16.5"/>
    <row r="899" s="295" customFormat="1" ht="16.5"/>
    <row r="900" s="295" customFormat="1" ht="16.5"/>
    <row r="901" s="295" customFormat="1" ht="16.5"/>
    <row r="902" s="295" customFormat="1" ht="16.5"/>
    <row r="903" s="295" customFormat="1" ht="16.5"/>
    <row r="904" s="295" customFormat="1" ht="16.5"/>
    <row r="905" s="295" customFormat="1" ht="16.5"/>
    <row r="906" s="295" customFormat="1" ht="16.5"/>
    <row r="907" s="295" customFormat="1" ht="16.5"/>
    <row r="908" s="295" customFormat="1" ht="16.5"/>
    <row r="909" s="295" customFormat="1" ht="16.5"/>
    <row r="910" s="295" customFormat="1" ht="16.5"/>
    <row r="911" s="295" customFormat="1" ht="16.5"/>
    <row r="912" s="295" customFormat="1" ht="16.5"/>
    <row r="913" s="295" customFormat="1" ht="16.5"/>
    <row r="914" s="295" customFormat="1" ht="16.5"/>
    <row r="915" s="295" customFormat="1" ht="16.5"/>
    <row r="916" s="295" customFormat="1" ht="16.5"/>
    <row r="917" s="295" customFormat="1" ht="16.5"/>
    <row r="918" s="295" customFormat="1" ht="16.5"/>
    <row r="919" s="295" customFormat="1" ht="16.5"/>
    <row r="920" s="295" customFormat="1" ht="16.5"/>
    <row r="921" s="295" customFormat="1" ht="16.5"/>
    <row r="922" s="295" customFormat="1" ht="16.5"/>
    <row r="923" s="295" customFormat="1" ht="16.5"/>
    <row r="924" s="295" customFormat="1" ht="16.5"/>
    <row r="925" s="295" customFormat="1" ht="16.5"/>
    <row r="926" s="295" customFormat="1" ht="16.5"/>
    <row r="927" s="295" customFormat="1" ht="16.5"/>
    <row r="928" s="295" customFormat="1" ht="16.5"/>
    <row r="929" s="295" customFormat="1" ht="16.5"/>
    <row r="930" s="295" customFormat="1" ht="16.5"/>
    <row r="931" s="295" customFormat="1" ht="16.5"/>
    <row r="932" s="295" customFormat="1" ht="16.5"/>
    <row r="933" s="295" customFormat="1" ht="16.5"/>
    <row r="934" s="295" customFormat="1" ht="16.5"/>
    <row r="935" s="295" customFormat="1" ht="16.5"/>
    <row r="936" s="295" customFormat="1" ht="16.5"/>
    <row r="937" s="295" customFormat="1" ht="16.5"/>
    <row r="938" s="295" customFormat="1" ht="16.5"/>
    <row r="939" s="295" customFormat="1" ht="16.5"/>
    <row r="940" s="295" customFormat="1" ht="16.5"/>
    <row r="941" s="295" customFormat="1" ht="16.5"/>
    <row r="942" s="295" customFormat="1" ht="16.5"/>
    <row r="943" s="295" customFormat="1" ht="16.5"/>
    <row r="944" s="295" customFormat="1" ht="16.5"/>
    <row r="945" s="295" customFormat="1" ht="16.5"/>
    <row r="946" s="295" customFormat="1" ht="16.5"/>
    <row r="947" s="295" customFormat="1" ht="16.5"/>
    <row r="948" s="295" customFormat="1" ht="16.5"/>
    <row r="949" s="295" customFormat="1" ht="16.5"/>
    <row r="950" s="295" customFormat="1" ht="16.5"/>
    <row r="951" s="295" customFormat="1" ht="16.5"/>
    <row r="952" s="295" customFormat="1" ht="16.5"/>
    <row r="953" s="295" customFormat="1" ht="16.5"/>
    <row r="954" s="295" customFormat="1" ht="16.5"/>
    <row r="955" s="295" customFormat="1" ht="16.5"/>
    <row r="956" s="295" customFormat="1" ht="16.5"/>
    <row r="957" s="295" customFormat="1" ht="16.5"/>
    <row r="958" s="295" customFormat="1" ht="16.5"/>
    <row r="959" s="295" customFormat="1" ht="16.5"/>
    <row r="960" s="295" customFormat="1" ht="16.5"/>
    <row r="961" s="295" customFormat="1" ht="16.5"/>
    <row r="962" s="295" customFormat="1" ht="16.5"/>
    <row r="963" s="295" customFormat="1" ht="16.5"/>
    <row r="964" s="295" customFormat="1" ht="16.5"/>
    <row r="965" s="295" customFormat="1" ht="16.5"/>
    <row r="966" s="295" customFormat="1" ht="16.5"/>
    <row r="967" s="295" customFormat="1" ht="16.5"/>
    <row r="968" s="295" customFormat="1" ht="16.5"/>
    <row r="969" s="295" customFormat="1" ht="16.5"/>
    <row r="970" s="295" customFormat="1" ht="16.5"/>
    <row r="971" s="295" customFormat="1" ht="16.5"/>
    <row r="972" s="295" customFormat="1" ht="16.5"/>
    <row r="973" s="295" customFormat="1" ht="16.5"/>
    <row r="974" s="295" customFormat="1" ht="16.5"/>
    <row r="975" s="295" customFormat="1" ht="16.5"/>
    <row r="976" s="295" customFormat="1" ht="16.5"/>
    <row r="977" s="295" customFormat="1" ht="16.5"/>
    <row r="978" s="295" customFormat="1" ht="16.5"/>
    <row r="979" s="295" customFormat="1" ht="16.5"/>
    <row r="980" s="295" customFormat="1" ht="16.5"/>
    <row r="981" s="295" customFormat="1" ht="16.5"/>
    <row r="982" s="295" customFormat="1" ht="16.5"/>
    <row r="983" s="295" customFormat="1" ht="16.5"/>
    <row r="984" s="295" customFormat="1" ht="16.5"/>
    <row r="985" s="295" customFormat="1" ht="16.5"/>
    <row r="986" s="295" customFormat="1" ht="16.5"/>
    <row r="987" s="295" customFormat="1" ht="16.5"/>
    <row r="988" s="295" customFormat="1" ht="16.5"/>
    <row r="989" s="295" customFormat="1" ht="16.5"/>
    <row r="990" s="295" customFormat="1" ht="16.5"/>
    <row r="991" s="295" customFormat="1" ht="16.5"/>
    <row r="992" s="295" customFormat="1" ht="16.5"/>
    <row r="993" s="295" customFormat="1" ht="16.5"/>
    <row r="994" s="295" customFormat="1" ht="16.5"/>
    <row r="995" s="295" customFormat="1" ht="16.5"/>
    <row r="996" s="295" customFormat="1" ht="16.5"/>
    <row r="997" s="295" customFormat="1" ht="16.5"/>
    <row r="998" s="295" customFormat="1" ht="16.5"/>
    <row r="999" s="295" customFormat="1" ht="16.5"/>
    <row r="1000" s="295" customFormat="1" ht="16.5"/>
  </sheetData>
  <sheetProtection/>
  <mergeCells count="30">
    <mergeCell ref="B23:J23"/>
    <mergeCell ref="Z8:Z9"/>
    <mergeCell ref="M7:U7"/>
    <mergeCell ref="V7:V9"/>
    <mergeCell ref="M8:M9"/>
    <mergeCell ref="N8:P8"/>
    <mergeCell ref="Q8:T8"/>
    <mergeCell ref="U8:U9"/>
    <mergeCell ref="X6:Z7"/>
    <mergeCell ref="Y8:Y9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X8:X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rintOptions/>
  <pageMargins left="0.7" right="0.7" top="0.75" bottom="0.75" header="0.3" footer="0.3"/>
  <pageSetup fitToHeight="0" fitToWidth="1" horizontalDpi="600" verticalDpi="600" orientation="portrait" paperSize="9" scale="32" r:id="rId1"/>
  <colBreaks count="1" manualBreakCount="1">
    <brk id="3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G24" sqref="G24"/>
    </sheetView>
  </sheetViews>
  <sheetFormatPr defaultColWidth="9.00390625" defaultRowHeight="12.75"/>
  <cols>
    <col min="1" max="3" width="40.75390625" style="0" customWidth="1"/>
  </cols>
  <sheetData>
    <row r="1" spans="1:3" ht="12.75">
      <c r="A1" s="371" t="s">
        <v>434</v>
      </c>
      <c r="B1" s="371"/>
      <c r="C1" s="371"/>
    </row>
    <row r="2" spans="1:3" ht="12.75">
      <c r="A2" s="371"/>
      <c r="B2" s="371"/>
      <c r="C2" s="371"/>
    </row>
    <row r="3" spans="1:3" ht="12.75">
      <c r="A3" s="371"/>
      <c r="B3" s="371"/>
      <c r="C3" s="371"/>
    </row>
    <row r="4" spans="1:3" ht="12.75">
      <c r="A4" s="371"/>
      <c r="B4" s="371"/>
      <c r="C4" s="371"/>
    </row>
    <row r="5" spans="1:3" ht="12.75">
      <c r="A5" s="372"/>
      <c r="B5" s="372"/>
      <c r="C5" s="372"/>
    </row>
    <row r="6" spans="1:3" ht="12.75">
      <c r="A6" s="241"/>
      <c r="B6" s="241"/>
      <c r="C6" s="241"/>
    </row>
    <row r="7" spans="1:3" ht="12.75">
      <c r="A7" s="373" t="s">
        <v>329</v>
      </c>
      <c r="B7" s="374"/>
      <c r="C7" s="374"/>
    </row>
    <row r="8" spans="1:3" ht="13.5" thickBot="1">
      <c r="A8" s="375" t="s">
        <v>330</v>
      </c>
      <c r="B8" s="375"/>
      <c r="C8" s="375"/>
    </row>
    <row r="9" spans="1:3" ht="15.75" thickBot="1">
      <c r="A9" s="296" t="s">
        <v>109</v>
      </c>
      <c r="B9" s="297" t="s">
        <v>331</v>
      </c>
      <c r="C9" s="297" t="s">
        <v>332</v>
      </c>
    </row>
    <row r="10" spans="1:3" ht="60.75" thickBot="1">
      <c r="A10" s="299">
        <v>1</v>
      </c>
      <c r="B10" s="298" t="s">
        <v>435</v>
      </c>
      <c r="C10" s="298">
        <v>184</v>
      </c>
    </row>
    <row r="11" spans="1:3" ht="15.75" thickBot="1">
      <c r="A11" s="299" t="s">
        <v>444</v>
      </c>
      <c r="B11" s="298" t="s">
        <v>436</v>
      </c>
      <c r="C11" s="298">
        <v>180</v>
      </c>
    </row>
    <row r="12" spans="1:3" ht="15.75" thickBot="1">
      <c r="A12" s="299" t="s">
        <v>445</v>
      </c>
      <c r="B12" s="298" t="s">
        <v>437</v>
      </c>
      <c r="C12" s="298">
        <v>0</v>
      </c>
    </row>
    <row r="13" spans="1:3" ht="15.75" thickBot="1">
      <c r="A13" s="299" t="s">
        <v>446</v>
      </c>
      <c r="B13" s="298" t="s">
        <v>438</v>
      </c>
      <c r="C13" s="298">
        <v>2</v>
      </c>
    </row>
    <row r="14" spans="1:3" ht="15.75" thickBot="1">
      <c r="A14" s="299" t="s">
        <v>447</v>
      </c>
      <c r="B14" s="298" t="s">
        <v>439</v>
      </c>
      <c r="C14" s="298">
        <v>2</v>
      </c>
    </row>
    <row r="15" spans="1:3" ht="15" customHeight="1">
      <c r="A15" s="368">
        <v>2</v>
      </c>
      <c r="B15" s="376" t="s">
        <v>440</v>
      </c>
      <c r="C15" s="376">
        <v>0</v>
      </c>
    </row>
    <row r="16" spans="1:3" ht="12.75">
      <c r="A16" s="369"/>
      <c r="B16" s="377"/>
      <c r="C16" s="377"/>
    </row>
    <row r="17" spans="1:3" ht="12.75">
      <c r="A17" s="369"/>
      <c r="B17" s="377"/>
      <c r="C17" s="377"/>
    </row>
    <row r="18" spans="1:3" ht="13.5" thickBot="1">
      <c r="A18" s="370"/>
      <c r="B18" s="378"/>
      <c r="C18" s="378"/>
    </row>
    <row r="19" spans="1:3" ht="30" customHeight="1">
      <c r="A19" s="368">
        <v>3</v>
      </c>
      <c r="B19" s="376" t="s">
        <v>441</v>
      </c>
      <c r="C19" s="376">
        <v>0</v>
      </c>
    </row>
    <row r="20" spans="1:3" ht="12.75">
      <c r="A20" s="369"/>
      <c r="B20" s="377"/>
      <c r="C20" s="377"/>
    </row>
    <row r="21" spans="1:3" ht="12.75">
      <c r="A21" s="369"/>
      <c r="B21" s="377"/>
      <c r="C21" s="377"/>
    </row>
    <row r="22" spans="1:3" ht="13.5" thickBot="1">
      <c r="A22" s="370"/>
      <c r="B22" s="378"/>
      <c r="C22" s="378"/>
    </row>
    <row r="23" spans="1:3" ht="15" customHeight="1">
      <c r="A23" s="368">
        <v>4</v>
      </c>
      <c r="B23" s="376" t="s">
        <v>442</v>
      </c>
      <c r="C23" s="376">
        <v>0</v>
      </c>
    </row>
    <row r="24" spans="1:3" ht="12.75">
      <c r="A24" s="369"/>
      <c r="B24" s="377"/>
      <c r="C24" s="377"/>
    </row>
    <row r="25" spans="1:3" ht="12.75">
      <c r="A25" s="369"/>
      <c r="B25" s="377"/>
      <c r="C25" s="377"/>
    </row>
    <row r="26" spans="1:3" ht="13.5" thickBot="1">
      <c r="A26" s="370"/>
      <c r="B26" s="378"/>
      <c r="C26" s="378"/>
    </row>
    <row r="27" spans="1:3" ht="15" customHeight="1">
      <c r="A27" s="368">
        <v>5</v>
      </c>
      <c r="B27" s="376" t="s">
        <v>443</v>
      </c>
      <c r="C27" s="376">
        <v>0</v>
      </c>
    </row>
    <row r="28" spans="1:3" ht="12.75">
      <c r="A28" s="369"/>
      <c r="B28" s="377"/>
      <c r="C28" s="377"/>
    </row>
    <row r="29" spans="1:3" ht="12.75">
      <c r="A29" s="369"/>
      <c r="B29" s="377"/>
      <c r="C29" s="377"/>
    </row>
    <row r="30" spans="1:3" ht="13.5" thickBot="1">
      <c r="A30" s="370"/>
      <c r="B30" s="378"/>
      <c r="C30" s="378"/>
    </row>
    <row r="33" spans="1:3" ht="12.75">
      <c r="A33" s="300" t="s">
        <v>333</v>
      </c>
      <c r="B33" s="300"/>
      <c r="C33" s="300" t="s">
        <v>334</v>
      </c>
    </row>
  </sheetData>
  <sheetProtection/>
  <mergeCells count="15">
    <mergeCell ref="A23:A26"/>
    <mergeCell ref="B23:B26"/>
    <mergeCell ref="A27:A30"/>
    <mergeCell ref="B27:B30"/>
    <mergeCell ref="C27:C30"/>
    <mergeCell ref="C23:C26"/>
    <mergeCell ref="A15:A18"/>
    <mergeCell ref="A1:C5"/>
    <mergeCell ref="A7:C7"/>
    <mergeCell ref="A8:C8"/>
    <mergeCell ref="C15:C18"/>
    <mergeCell ref="C19:C22"/>
    <mergeCell ref="B15:B18"/>
    <mergeCell ref="A19:A22"/>
    <mergeCell ref="B19:B2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04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125" style="301" customWidth="1"/>
    <col min="2" max="2" width="27.625" style="301" customWidth="1"/>
    <col min="3" max="3" width="25.375" style="301" customWidth="1"/>
    <col min="4" max="4" width="29.125" style="301" customWidth="1"/>
    <col min="5" max="16384" width="9.125" style="301" customWidth="1"/>
  </cols>
  <sheetData>
    <row r="1" spans="1:4" ht="12.75">
      <c r="A1" s="379" t="s">
        <v>460</v>
      </c>
      <c r="B1" s="379"/>
      <c r="C1" s="379"/>
      <c r="D1" s="379"/>
    </row>
    <row r="2" spans="1:4" ht="12.75">
      <c r="A2" s="379" t="s">
        <v>461</v>
      </c>
      <c r="B2" s="379"/>
      <c r="C2" s="379"/>
      <c r="D2" s="379"/>
    </row>
    <row r="3" spans="1:4" ht="12.75">
      <c r="A3" s="380" t="s">
        <v>462</v>
      </c>
      <c r="B3" s="380"/>
      <c r="C3" s="380"/>
      <c r="D3" s="380"/>
    </row>
    <row r="4" spans="1:4" ht="12.75">
      <c r="A4" s="308"/>
      <c r="B4" s="308"/>
      <c r="C4" s="308" t="s">
        <v>271</v>
      </c>
      <c r="D4" s="308"/>
    </row>
    <row r="5" spans="3:5" ht="13.5" thickBot="1">
      <c r="C5" s="381" t="s">
        <v>330</v>
      </c>
      <c r="D5" s="381"/>
      <c r="E5" s="381"/>
    </row>
    <row r="6" spans="1:4" ht="74.25" customHeight="1" thickBot="1">
      <c r="A6" s="302" t="s">
        <v>109</v>
      </c>
      <c r="B6" s="303" t="s">
        <v>449</v>
      </c>
      <c r="C6" s="304" t="s">
        <v>450</v>
      </c>
      <c r="D6" s="304" t="s">
        <v>451</v>
      </c>
    </row>
    <row r="7" spans="1:4" ht="60.75" thickBot="1">
      <c r="A7" s="309">
        <v>1</v>
      </c>
      <c r="B7" s="305" t="s">
        <v>452</v>
      </c>
      <c r="C7" s="306">
        <v>63.753</v>
      </c>
      <c r="D7" s="305" t="s">
        <v>465</v>
      </c>
    </row>
    <row r="8" spans="1:4" ht="60.75" thickBot="1">
      <c r="A8" s="309" t="s">
        <v>444</v>
      </c>
      <c r="B8" s="305" t="s">
        <v>453</v>
      </c>
      <c r="C8" s="306">
        <v>63.753</v>
      </c>
      <c r="D8" s="305" t="s">
        <v>466</v>
      </c>
    </row>
    <row r="9" spans="1:4" ht="90.75" thickBot="1">
      <c r="A9" s="309">
        <v>2</v>
      </c>
      <c r="B9" s="305" t="s">
        <v>454</v>
      </c>
      <c r="C9" s="310">
        <v>1</v>
      </c>
      <c r="D9" s="305"/>
    </row>
    <row r="10" spans="1:4" ht="30.75" thickBot="1">
      <c r="A10" s="309">
        <v>3</v>
      </c>
      <c r="B10" s="305" t="s">
        <v>455</v>
      </c>
      <c r="C10" s="307">
        <v>184</v>
      </c>
      <c r="D10" s="305"/>
    </row>
    <row r="11" spans="1:4" ht="30.75" thickBot="1">
      <c r="A11" s="309">
        <v>4</v>
      </c>
      <c r="B11" s="305" t="s">
        <v>456</v>
      </c>
      <c r="C11" s="306">
        <v>582</v>
      </c>
      <c r="D11" s="305"/>
    </row>
    <row r="12" spans="1:4" ht="30.75" thickBot="1">
      <c r="A12" s="309">
        <v>5</v>
      </c>
      <c r="B12" s="305" t="s">
        <v>457</v>
      </c>
      <c r="C12" s="311">
        <v>43298</v>
      </c>
      <c r="D12" s="305"/>
    </row>
    <row r="13" spans="1:4" ht="60.75" thickBot="1">
      <c r="A13" s="309">
        <v>6</v>
      </c>
      <c r="B13" s="305" t="s">
        <v>458</v>
      </c>
      <c r="C13" s="312" t="s">
        <v>463</v>
      </c>
      <c r="D13" s="306"/>
    </row>
    <row r="14" spans="1:4" ht="60.75" thickBot="1">
      <c r="A14" s="309">
        <v>7</v>
      </c>
      <c r="B14" s="305" t="s">
        <v>459</v>
      </c>
      <c r="C14" s="312" t="s">
        <v>464</v>
      </c>
      <c r="D14" s="306"/>
    </row>
    <row r="16" spans="2:4" ht="12.75">
      <c r="B16" s="300" t="s">
        <v>333</v>
      </c>
      <c r="C16" s="300"/>
      <c r="D16" s="300" t="s">
        <v>334</v>
      </c>
    </row>
    <row r="1044" ht="12.75"/>
  </sheetData>
  <sheetProtection/>
  <mergeCells count="4">
    <mergeCell ref="A1:D1"/>
    <mergeCell ref="A2:D2"/>
    <mergeCell ref="A3:D3"/>
    <mergeCell ref="C5:E5"/>
  </mergeCells>
  <hyperlinks>
    <hyperlink ref="B6" location="P1044" display="P104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37" t="s">
        <v>68</v>
      </c>
    </row>
    <row r="2" ht="20.25" customHeight="1">
      <c r="E2" s="37" t="s">
        <v>129</v>
      </c>
    </row>
    <row r="3" ht="20.25" customHeight="1">
      <c r="E3" s="37" t="s">
        <v>180</v>
      </c>
    </row>
    <row r="4" ht="20.25" customHeight="1">
      <c r="E4" s="37"/>
    </row>
    <row r="5" spans="1:5" ht="15.75">
      <c r="A5" s="27" t="s">
        <v>130</v>
      </c>
      <c r="B5" s="27"/>
      <c r="C5" s="27"/>
      <c r="D5" s="27"/>
      <c r="E5" s="27"/>
    </row>
    <row r="6" spans="1:5" ht="14.25" customHeight="1">
      <c r="A6" s="27" t="s">
        <v>131</v>
      </c>
      <c r="B6" s="27"/>
      <c r="C6" s="27"/>
      <c r="D6" s="27"/>
      <c r="E6" s="27"/>
    </row>
    <row r="7" spans="1:5" ht="14.25" customHeight="1">
      <c r="A7" s="27"/>
      <c r="B7" s="27"/>
      <c r="C7" s="27"/>
      <c r="D7" s="27"/>
      <c r="E7" s="27"/>
    </row>
    <row r="8" ht="3.75" customHeight="1"/>
    <row r="9" spans="1:5" s="10" customFormat="1" ht="12.75" customHeight="1">
      <c r="A9" s="319" t="s">
        <v>74</v>
      </c>
      <c r="B9" s="319" t="s">
        <v>15</v>
      </c>
      <c r="C9" s="35" t="s">
        <v>18</v>
      </c>
      <c r="D9" s="35"/>
      <c r="E9" s="319" t="s">
        <v>132</v>
      </c>
    </row>
    <row r="10" spans="1:5" s="10" customFormat="1" ht="30">
      <c r="A10" s="382"/>
      <c r="B10" s="382"/>
      <c r="C10" s="25" t="s">
        <v>133</v>
      </c>
      <c r="D10" s="25" t="s">
        <v>134</v>
      </c>
      <c r="E10" s="382"/>
    </row>
    <row r="11" spans="1:5" s="10" customFormat="1" ht="18.75">
      <c r="A11" s="35"/>
      <c r="B11" s="38" t="s">
        <v>215</v>
      </c>
      <c r="C11" s="39"/>
      <c r="D11" s="39"/>
      <c r="E11" s="39"/>
    </row>
    <row r="12" spans="1:5" s="10" customFormat="1" ht="12.75">
      <c r="A12" s="35"/>
      <c r="B12" s="40" t="s">
        <v>183</v>
      </c>
      <c r="C12" s="81">
        <v>23960</v>
      </c>
      <c r="D12" s="81">
        <v>10968</v>
      </c>
      <c r="E12" s="81"/>
    </row>
    <row r="13" spans="1:5" s="10" customFormat="1" ht="12.75">
      <c r="A13" s="35"/>
      <c r="B13" s="41" t="s">
        <v>135</v>
      </c>
      <c r="C13" s="81">
        <v>23002</v>
      </c>
      <c r="D13" s="81">
        <v>10551</v>
      </c>
      <c r="E13" s="81"/>
    </row>
    <row r="14" spans="1:5" s="11" customFormat="1" ht="18.75">
      <c r="A14" s="42" t="s">
        <v>127</v>
      </c>
      <c r="B14" s="41" t="s">
        <v>136</v>
      </c>
      <c r="C14" s="82"/>
      <c r="D14" s="82"/>
      <c r="E14" s="82"/>
    </row>
    <row r="15" spans="1:5" s="11" customFormat="1" ht="25.5">
      <c r="A15" s="383" t="s">
        <v>20</v>
      </c>
      <c r="B15" s="41" t="s">
        <v>184</v>
      </c>
      <c r="C15" s="83" t="s">
        <v>137</v>
      </c>
      <c r="D15" s="82" t="s">
        <v>137</v>
      </c>
      <c r="E15" s="82" t="s">
        <v>8</v>
      </c>
    </row>
    <row r="16" spans="1:5" s="11" customFormat="1" ht="25.5">
      <c r="A16" s="384"/>
      <c r="B16" s="45" t="s">
        <v>138</v>
      </c>
      <c r="C16" s="84">
        <v>3</v>
      </c>
      <c r="D16" s="85">
        <v>3</v>
      </c>
      <c r="E16" s="85"/>
    </row>
    <row r="17" spans="1:5" s="11" customFormat="1" ht="12.75">
      <c r="A17" s="384"/>
      <c r="B17" s="45" t="s">
        <v>139</v>
      </c>
      <c r="C17" s="84">
        <v>125</v>
      </c>
      <c r="D17" s="85">
        <v>128</v>
      </c>
      <c r="E17" s="85"/>
    </row>
    <row r="18" spans="1:5" s="11" customFormat="1" ht="38.25">
      <c r="A18" s="43" t="s">
        <v>97</v>
      </c>
      <c r="B18" s="41" t="s">
        <v>185</v>
      </c>
      <c r="C18" s="83" t="s">
        <v>137</v>
      </c>
      <c r="D18" s="82" t="s">
        <v>137</v>
      </c>
      <c r="E18" s="85" t="s">
        <v>8</v>
      </c>
    </row>
    <row r="19" spans="1:5" s="11" customFormat="1" ht="25.5">
      <c r="A19" s="44" t="s">
        <v>21</v>
      </c>
      <c r="B19" s="45" t="s">
        <v>94</v>
      </c>
      <c r="C19" s="84">
        <v>5</v>
      </c>
      <c r="D19" s="85">
        <v>6</v>
      </c>
      <c r="E19" s="85"/>
    </row>
    <row r="20" spans="1:5" s="11" customFormat="1" ht="25.5">
      <c r="A20" s="44" t="s">
        <v>22</v>
      </c>
      <c r="B20" s="45" t="s">
        <v>140</v>
      </c>
      <c r="C20" s="84">
        <v>1</v>
      </c>
      <c r="D20" s="84">
        <v>1</v>
      </c>
      <c r="E20" s="85"/>
    </row>
    <row r="21" spans="1:5" s="11" customFormat="1" ht="25.5">
      <c r="A21" s="44" t="s">
        <v>23</v>
      </c>
      <c r="B21" s="47" t="s">
        <v>96</v>
      </c>
      <c r="C21" s="84">
        <v>3</v>
      </c>
      <c r="D21" s="85">
        <v>3</v>
      </c>
      <c r="E21" s="85"/>
    </row>
    <row r="22" spans="1:5" s="11" customFormat="1" ht="25.5">
      <c r="A22" s="44" t="s">
        <v>24</v>
      </c>
      <c r="B22" s="45" t="s">
        <v>186</v>
      </c>
      <c r="C22" s="84">
        <v>7</v>
      </c>
      <c r="D22" s="84">
        <v>8</v>
      </c>
      <c r="E22" s="85"/>
    </row>
    <row r="23" spans="1:5" s="11" customFormat="1" ht="25.5">
      <c r="A23" s="48" t="s">
        <v>77</v>
      </c>
      <c r="B23" s="49" t="s">
        <v>187</v>
      </c>
      <c r="C23" s="83" t="s">
        <v>137</v>
      </c>
      <c r="D23" s="82" t="s">
        <v>137</v>
      </c>
      <c r="E23" s="85" t="s">
        <v>8</v>
      </c>
    </row>
    <row r="24" spans="1:5" s="11" customFormat="1" ht="25.5">
      <c r="A24" s="50" t="s">
        <v>25</v>
      </c>
      <c r="B24" s="51" t="s">
        <v>116</v>
      </c>
      <c r="C24" s="84">
        <v>1</v>
      </c>
      <c r="D24" s="85">
        <v>1</v>
      </c>
      <c r="E24" s="85"/>
    </row>
    <row r="25" spans="1:5" s="11" customFormat="1" ht="38.25">
      <c r="A25" s="50" t="s">
        <v>26</v>
      </c>
      <c r="B25" s="51" t="s">
        <v>117</v>
      </c>
      <c r="C25" s="84">
        <v>0</v>
      </c>
      <c r="D25" s="85">
        <v>0</v>
      </c>
      <c r="E25" s="85"/>
    </row>
    <row r="26" spans="1:5" s="11" customFormat="1" ht="38.25">
      <c r="A26" s="52" t="s">
        <v>27</v>
      </c>
      <c r="B26" s="53" t="s">
        <v>118</v>
      </c>
      <c r="C26" s="84">
        <v>0</v>
      </c>
      <c r="D26" s="85">
        <v>0</v>
      </c>
      <c r="E26" s="85"/>
    </row>
    <row r="27" spans="1:5" s="11" customFormat="1" ht="38.25">
      <c r="A27" s="54" t="s">
        <v>28</v>
      </c>
      <c r="B27" s="55" t="s">
        <v>188</v>
      </c>
      <c r="C27" s="85">
        <v>1</v>
      </c>
      <c r="D27" s="85">
        <v>1</v>
      </c>
      <c r="E27" s="85"/>
    </row>
    <row r="28" spans="1:5" s="11" customFormat="1" ht="51">
      <c r="A28" s="36" t="s">
        <v>29</v>
      </c>
      <c r="B28" s="40" t="s">
        <v>89</v>
      </c>
      <c r="C28" s="85">
        <v>1</v>
      </c>
      <c r="D28" s="85">
        <v>1</v>
      </c>
      <c r="E28" s="85"/>
    </row>
    <row r="29" spans="1:5" s="11" customFormat="1" ht="38.25">
      <c r="A29" s="56" t="s">
        <v>30</v>
      </c>
      <c r="B29" s="41" t="s">
        <v>189</v>
      </c>
      <c r="C29" s="85">
        <v>0</v>
      </c>
      <c r="D29" s="85">
        <v>0</v>
      </c>
      <c r="E29" s="85"/>
    </row>
    <row r="30" spans="1:5" s="11" customFormat="1" ht="25.5">
      <c r="A30" s="56" t="s">
        <v>85</v>
      </c>
      <c r="B30" s="41" t="s">
        <v>190</v>
      </c>
      <c r="C30" s="83" t="s">
        <v>137</v>
      </c>
      <c r="D30" s="82" t="s">
        <v>137</v>
      </c>
      <c r="E30" s="85" t="s">
        <v>8</v>
      </c>
    </row>
    <row r="31" spans="1:5" s="11" customFormat="1" ht="25.5">
      <c r="A31" s="57" t="s">
        <v>31</v>
      </c>
      <c r="B31" s="45" t="s">
        <v>191</v>
      </c>
      <c r="C31" s="84">
        <v>17012</v>
      </c>
      <c r="D31" s="85">
        <v>8547</v>
      </c>
      <c r="E31" s="85"/>
    </row>
    <row r="32" spans="1:5" s="11" customFormat="1" ht="38.25">
      <c r="A32" s="54" t="s">
        <v>32</v>
      </c>
      <c r="B32" s="55" t="s">
        <v>192</v>
      </c>
      <c r="C32" s="84">
        <v>0</v>
      </c>
      <c r="D32" s="85">
        <v>0</v>
      </c>
      <c r="E32" s="85"/>
    </row>
    <row r="33" spans="1:5" s="11" customFormat="1" ht="20.25">
      <c r="A33" s="58" t="s">
        <v>126</v>
      </c>
      <c r="B33" s="55" t="s">
        <v>141</v>
      </c>
      <c r="C33" s="82"/>
      <c r="D33" s="82"/>
      <c r="E33" s="82"/>
    </row>
    <row r="34" spans="1:5" s="11" customFormat="1" ht="25.5">
      <c r="A34" s="56" t="s">
        <v>30</v>
      </c>
      <c r="B34" s="40" t="s">
        <v>142</v>
      </c>
      <c r="C34" s="85">
        <v>0</v>
      </c>
      <c r="D34" s="85">
        <v>2</v>
      </c>
      <c r="E34" s="85"/>
    </row>
    <row r="35" spans="1:5" s="11" customFormat="1" ht="38.25">
      <c r="A35" s="36" t="s">
        <v>32</v>
      </c>
      <c r="B35" s="40" t="s">
        <v>193</v>
      </c>
      <c r="C35" s="85">
        <v>0</v>
      </c>
      <c r="D35" s="85">
        <v>0</v>
      </c>
      <c r="E35" s="85"/>
    </row>
    <row r="36" spans="1:5" s="11" customFormat="1" ht="38.25">
      <c r="A36" s="56" t="s">
        <v>38</v>
      </c>
      <c r="B36" s="40" t="s">
        <v>143</v>
      </c>
      <c r="C36" s="85">
        <v>0</v>
      </c>
      <c r="D36" s="85">
        <v>0</v>
      </c>
      <c r="E36" s="85"/>
    </row>
    <row r="37" spans="1:5" s="11" customFormat="1" ht="18.75">
      <c r="A37" s="42" t="s">
        <v>39</v>
      </c>
      <c r="B37" s="40" t="s">
        <v>144</v>
      </c>
      <c r="C37" s="82"/>
      <c r="D37" s="82"/>
      <c r="E37" s="82"/>
    </row>
    <row r="38" spans="1:5" s="11" customFormat="1" ht="38.25">
      <c r="A38" s="36" t="s">
        <v>40</v>
      </c>
      <c r="B38" s="40" t="s">
        <v>194</v>
      </c>
      <c r="C38" s="85">
        <v>1</v>
      </c>
      <c r="D38" s="85">
        <v>1</v>
      </c>
      <c r="E38" s="85"/>
    </row>
    <row r="39" spans="1:5" s="11" customFormat="1" ht="25.5">
      <c r="A39" s="56" t="s">
        <v>25</v>
      </c>
      <c r="B39" s="40" t="s">
        <v>145</v>
      </c>
      <c r="C39" s="98">
        <v>8</v>
      </c>
      <c r="D39" s="98">
        <v>6</v>
      </c>
      <c r="E39" s="100" t="s">
        <v>218</v>
      </c>
    </row>
    <row r="40" spans="1:5" s="11" customFormat="1" ht="38.25">
      <c r="A40" s="56" t="s">
        <v>26</v>
      </c>
      <c r="B40" s="40" t="s">
        <v>146</v>
      </c>
      <c r="C40" s="98">
        <v>8</v>
      </c>
      <c r="D40" s="98">
        <v>6</v>
      </c>
      <c r="E40" s="100" t="s">
        <v>218</v>
      </c>
    </row>
    <row r="41" spans="1:5" s="11" customFormat="1" ht="51">
      <c r="A41" s="56" t="s">
        <v>27</v>
      </c>
      <c r="B41" s="40" t="s">
        <v>147</v>
      </c>
      <c r="C41" s="85">
        <v>0</v>
      </c>
      <c r="D41" s="85">
        <v>0</v>
      </c>
      <c r="E41" s="85"/>
    </row>
    <row r="42" spans="1:5" s="11" customFormat="1" ht="51">
      <c r="A42" s="36" t="s">
        <v>41</v>
      </c>
      <c r="B42" s="40" t="s">
        <v>195</v>
      </c>
      <c r="C42" s="85">
        <v>0</v>
      </c>
      <c r="D42" s="85">
        <v>0</v>
      </c>
      <c r="E42" s="85"/>
    </row>
    <row r="43" spans="1:5" s="11" customFormat="1" ht="25.5">
      <c r="A43" s="56" t="s">
        <v>42</v>
      </c>
      <c r="B43" s="41" t="s">
        <v>196</v>
      </c>
      <c r="C43" s="85">
        <v>7</v>
      </c>
      <c r="D43" s="85">
        <v>10</v>
      </c>
      <c r="E43" s="85"/>
    </row>
    <row r="44" spans="1:5" s="11" customFormat="1" ht="12.75">
      <c r="A44" s="43" t="s">
        <v>81</v>
      </c>
      <c r="B44" s="41" t="s">
        <v>148</v>
      </c>
      <c r="C44" s="83" t="s">
        <v>137</v>
      </c>
      <c r="D44" s="82" t="s">
        <v>137</v>
      </c>
      <c r="E44" s="85" t="s">
        <v>8</v>
      </c>
    </row>
    <row r="45" spans="1:5" s="11" customFormat="1" ht="25.5">
      <c r="A45" s="44" t="s">
        <v>36</v>
      </c>
      <c r="B45" s="45" t="s">
        <v>125</v>
      </c>
      <c r="C45" s="101">
        <v>0</v>
      </c>
      <c r="D45" s="101">
        <f>(20+10)/2</f>
        <v>15</v>
      </c>
      <c r="E45" s="85"/>
    </row>
    <row r="46" spans="1:5" s="11" customFormat="1" ht="38.25">
      <c r="A46" s="44" t="s">
        <v>44</v>
      </c>
      <c r="B46" s="45" t="s">
        <v>197</v>
      </c>
      <c r="C46" s="84">
        <v>0.71</v>
      </c>
      <c r="D46" s="85">
        <v>1.26</v>
      </c>
      <c r="E46" s="85"/>
    </row>
    <row r="47" spans="1:5" s="11" customFormat="1" ht="38.25">
      <c r="A47" s="44" t="s">
        <v>45</v>
      </c>
      <c r="B47" s="45" t="s">
        <v>198</v>
      </c>
      <c r="C47" s="84">
        <v>0</v>
      </c>
      <c r="D47" s="85">
        <v>0</v>
      </c>
      <c r="E47" s="85"/>
    </row>
    <row r="48" spans="1:5" s="11" customFormat="1" ht="38.25">
      <c r="A48" s="59" t="s">
        <v>46</v>
      </c>
      <c r="B48" s="55" t="s">
        <v>199</v>
      </c>
      <c r="C48" s="84">
        <v>0</v>
      </c>
      <c r="D48" s="85">
        <v>0</v>
      </c>
      <c r="E48" s="85"/>
    </row>
    <row r="50" spans="1:5" s="12" customFormat="1" ht="15.75">
      <c r="A50" s="30"/>
      <c r="B50" s="60" t="s">
        <v>149</v>
      </c>
      <c r="C50" s="61"/>
      <c r="D50" s="61"/>
      <c r="E50" s="61"/>
    </row>
    <row r="51" spans="1:5" s="11" customFormat="1" ht="16.5" customHeight="1">
      <c r="A51" s="13"/>
      <c r="B51" s="14"/>
      <c r="C51" s="62" t="s">
        <v>6</v>
      </c>
      <c r="D51" s="15"/>
      <c r="E51" s="62" t="s">
        <v>5</v>
      </c>
    </row>
    <row r="54" spans="1:2" ht="15">
      <c r="A54" s="2" t="s">
        <v>150</v>
      </c>
      <c r="B54" s="2" t="s">
        <v>151</v>
      </c>
    </row>
    <row r="55" ht="15">
      <c r="B55" s="2" t="s">
        <v>201</v>
      </c>
    </row>
    <row r="56" spans="2:6" ht="15">
      <c r="B56" s="8" t="s">
        <v>200</v>
      </c>
      <c r="C56" s="8"/>
      <c r="D56" s="8"/>
      <c r="E56" s="8"/>
      <c r="F56" s="8"/>
    </row>
    <row r="57" spans="2:6" ht="15">
      <c r="B57" s="8" t="s">
        <v>152</v>
      </c>
      <c r="C57" s="8"/>
      <c r="D57" s="8"/>
      <c r="E57" s="8"/>
      <c r="F57" s="8"/>
    </row>
    <row r="58" spans="2:6" ht="15">
      <c r="B58" s="8" t="s">
        <v>153</v>
      </c>
      <c r="C58" s="8"/>
      <c r="D58" s="8"/>
      <c r="E58" s="8"/>
      <c r="F58" s="8"/>
    </row>
    <row r="59" spans="2:6" ht="15">
      <c r="B59" s="8" t="s">
        <v>154</v>
      </c>
      <c r="C59" s="8"/>
      <c r="D59" s="8"/>
      <c r="E59" s="8"/>
      <c r="F59" s="8"/>
    </row>
    <row r="60" spans="2:6" ht="15">
      <c r="B60" s="8" t="s">
        <v>155</v>
      </c>
      <c r="C60" s="8"/>
      <c r="D60" s="8"/>
      <c r="E60" s="8"/>
      <c r="F60" s="8"/>
    </row>
    <row r="61" spans="2:6" ht="15">
      <c r="B61" s="8" t="s">
        <v>156</v>
      </c>
      <c r="C61" s="8"/>
      <c r="D61" s="8"/>
      <c r="E61" s="8"/>
      <c r="F61" s="8"/>
    </row>
    <row r="62" spans="2:6" ht="15">
      <c r="B62" s="8" t="s">
        <v>157</v>
      </c>
      <c r="C62" s="8"/>
      <c r="D62" s="8"/>
      <c r="E62" s="8"/>
      <c r="F62" s="8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37" t="s">
        <v>68</v>
      </c>
    </row>
    <row r="2" ht="20.25" customHeight="1">
      <c r="E2" s="37" t="s">
        <v>129</v>
      </c>
    </row>
    <row r="3" ht="20.25" customHeight="1">
      <c r="E3" s="37" t="s">
        <v>210</v>
      </c>
    </row>
    <row r="4" ht="20.25" customHeight="1">
      <c r="E4" s="37"/>
    </row>
    <row r="5" spans="1:5" ht="15.75">
      <c r="A5" s="27" t="s">
        <v>130</v>
      </c>
      <c r="B5" s="27"/>
      <c r="C5" s="27"/>
      <c r="D5" s="27"/>
      <c r="E5" s="27"/>
    </row>
    <row r="6" spans="1:5" ht="14.25" customHeight="1">
      <c r="A6" s="27" t="s">
        <v>131</v>
      </c>
      <c r="B6" s="27"/>
      <c r="C6" s="27"/>
      <c r="D6" s="27"/>
      <c r="E6" s="27"/>
    </row>
    <row r="7" spans="1:5" ht="14.25" customHeight="1">
      <c r="A7" s="27"/>
      <c r="B7" s="27"/>
      <c r="C7" s="27"/>
      <c r="D7" s="27"/>
      <c r="E7" s="27"/>
    </row>
    <row r="8" ht="3.75" customHeight="1"/>
    <row r="9" spans="1:5" s="10" customFormat="1" ht="12.75">
      <c r="A9" s="319" t="s">
        <v>74</v>
      </c>
      <c r="B9" s="319" t="s">
        <v>15</v>
      </c>
      <c r="C9" s="35" t="s">
        <v>18</v>
      </c>
      <c r="D9" s="35"/>
      <c r="E9" s="319" t="s">
        <v>132</v>
      </c>
    </row>
    <row r="10" spans="1:5" s="10" customFormat="1" ht="30">
      <c r="A10" s="382"/>
      <c r="B10" s="382"/>
      <c r="C10" s="25" t="s">
        <v>133</v>
      </c>
      <c r="D10" s="25" t="s">
        <v>134</v>
      </c>
      <c r="E10" s="382"/>
    </row>
    <row r="11" spans="1:5" s="11" customFormat="1" ht="18.75">
      <c r="A11" s="35"/>
      <c r="B11" s="38" t="s">
        <v>158</v>
      </c>
      <c r="C11" s="99"/>
      <c r="D11" s="99"/>
      <c r="E11" s="99"/>
    </row>
    <row r="12" spans="1:5" s="11" customFormat="1" ht="20.25">
      <c r="A12" s="42" t="s">
        <v>126</v>
      </c>
      <c r="B12" s="40" t="s">
        <v>141</v>
      </c>
      <c r="C12" s="89"/>
      <c r="D12" s="89"/>
      <c r="E12" s="89"/>
    </row>
    <row r="13" spans="1:5" s="11" customFormat="1" ht="25.5">
      <c r="A13" s="36" t="s">
        <v>77</v>
      </c>
      <c r="B13" s="40" t="s">
        <v>159</v>
      </c>
      <c r="C13" s="83" t="s">
        <v>137</v>
      </c>
      <c r="D13" s="82" t="s">
        <v>137</v>
      </c>
      <c r="E13" s="85" t="s">
        <v>8</v>
      </c>
    </row>
    <row r="14" spans="1:5" s="11" customFormat="1" ht="38.25">
      <c r="A14" s="36" t="s">
        <v>25</v>
      </c>
      <c r="B14" s="40" t="s">
        <v>120</v>
      </c>
      <c r="C14" s="68">
        <v>30</v>
      </c>
      <c r="D14" s="68">
        <v>30</v>
      </c>
      <c r="E14" s="86"/>
    </row>
    <row r="15" spans="1:5" s="11" customFormat="1" ht="25.5">
      <c r="A15" s="36" t="s">
        <v>79</v>
      </c>
      <c r="B15" s="40" t="s">
        <v>121</v>
      </c>
      <c r="C15" s="83" t="s">
        <v>137</v>
      </c>
      <c r="D15" s="82" t="s">
        <v>137</v>
      </c>
      <c r="E15" s="85" t="s">
        <v>8</v>
      </c>
    </row>
    <row r="16" spans="1:5" s="11" customFormat="1" ht="27" customHeight="1">
      <c r="A16" s="36" t="s">
        <v>34</v>
      </c>
      <c r="B16" s="40" t="s">
        <v>102</v>
      </c>
      <c r="C16" s="68">
        <v>15</v>
      </c>
      <c r="D16" s="68">
        <v>15</v>
      </c>
      <c r="E16" s="86"/>
    </row>
    <row r="17" spans="1:5" s="11" customFormat="1" ht="12.75">
      <c r="A17" s="36" t="s">
        <v>35</v>
      </c>
      <c r="B17" s="40" t="s">
        <v>103</v>
      </c>
      <c r="C17" s="68">
        <v>15</v>
      </c>
      <c r="D17" s="68">
        <v>15</v>
      </c>
      <c r="E17" s="86"/>
    </row>
    <row r="18" spans="1:5" s="11" customFormat="1" ht="63.75">
      <c r="A18" s="385" t="s">
        <v>27</v>
      </c>
      <c r="B18" s="40" t="s">
        <v>160</v>
      </c>
      <c r="C18" s="68">
        <v>0</v>
      </c>
      <c r="D18" s="68">
        <v>1</v>
      </c>
      <c r="E18" s="98" t="s">
        <v>219</v>
      </c>
    </row>
    <row r="19" spans="1:5" s="11" customFormat="1" ht="25.5">
      <c r="A19" s="386"/>
      <c r="B19" s="40" t="s">
        <v>217</v>
      </c>
      <c r="C19" s="68">
        <v>14</v>
      </c>
      <c r="D19" s="68">
        <v>13</v>
      </c>
      <c r="E19" s="86"/>
    </row>
    <row r="20" spans="1:5" s="11" customFormat="1" ht="18.75">
      <c r="A20" s="64" t="s">
        <v>161</v>
      </c>
      <c r="B20" s="40"/>
      <c r="C20" s="68"/>
      <c r="D20" s="68"/>
      <c r="E20" s="86"/>
    </row>
    <row r="21" spans="1:5" s="11" customFormat="1" ht="63.75">
      <c r="A21" s="36" t="s">
        <v>162</v>
      </c>
      <c r="B21" s="65" t="s">
        <v>163</v>
      </c>
      <c r="C21" s="97">
        <v>3009</v>
      </c>
      <c r="D21" s="97">
        <v>3090</v>
      </c>
      <c r="E21" s="86" t="s">
        <v>164</v>
      </c>
    </row>
    <row r="22" spans="1:5" s="12" customFormat="1" ht="18.75">
      <c r="A22" s="30"/>
      <c r="B22" s="66"/>
      <c r="C22" s="31"/>
      <c r="D22" s="31"/>
      <c r="E22" s="31"/>
    </row>
    <row r="23" spans="1:5" s="12" customFormat="1" ht="15.75">
      <c r="A23" s="30"/>
      <c r="B23" s="60" t="s">
        <v>149</v>
      </c>
      <c r="C23" s="61"/>
      <c r="D23" s="61"/>
      <c r="E23" s="61"/>
    </row>
    <row r="24" spans="1:5" s="11" customFormat="1" ht="16.5" customHeight="1">
      <c r="A24" s="13"/>
      <c r="B24" s="14"/>
      <c r="C24" s="62" t="s">
        <v>6</v>
      </c>
      <c r="D24" s="15"/>
      <c r="E24" s="62" t="s">
        <v>5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37" t="s">
        <v>68</v>
      </c>
    </row>
    <row r="2" ht="14.25" customHeight="1">
      <c r="D2" s="37" t="s">
        <v>129</v>
      </c>
    </row>
    <row r="3" ht="13.5" customHeight="1">
      <c r="D3" s="37" t="s">
        <v>211</v>
      </c>
    </row>
    <row r="4" ht="20.25" customHeight="1">
      <c r="D4" s="37"/>
    </row>
    <row r="5" spans="1:4" ht="15.75">
      <c r="A5" s="27" t="s">
        <v>130</v>
      </c>
      <c r="B5" s="27"/>
      <c r="C5" s="27"/>
      <c r="D5" s="27"/>
    </row>
    <row r="6" spans="1:4" ht="14.25" customHeight="1">
      <c r="A6" s="27" t="s">
        <v>165</v>
      </c>
      <c r="B6" s="27"/>
      <c r="C6" s="27"/>
      <c r="D6" s="27"/>
    </row>
    <row r="7" spans="1:4" ht="14.25" customHeight="1">
      <c r="A7" s="27"/>
      <c r="B7" s="27"/>
      <c r="C7" s="27"/>
      <c r="D7" s="27"/>
    </row>
    <row r="8" spans="1:4" ht="36.75" customHeight="1">
      <c r="A8" s="27"/>
      <c r="B8" s="387" t="s">
        <v>166</v>
      </c>
      <c r="C8" s="387"/>
      <c r="D8" s="27"/>
    </row>
    <row r="9" spans="1:4" ht="14.25" customHeight="1">
      <c r="A9" s="27"/>
      <c r="B9" s="321"/>
      <c r="C9" s="321"/>
      <c r="D9" s="27"/>
    </row>
    <row r="10" spans="1:4" ht="14.25" customHeight="1">
      <c r="A10" s="27"/>
      <c r="B10" s="66" t="s">
        <v>216</v>
      </c>
      <c r="C10" s="27"/>
      <c r="D10" s="27"/>
    </row>
    <row r="11" ht="3.75" customHeight="1"/>
    <row r="12" spans="1:4" s="10" customFormat="1" ht="30">
      <c r="A12" s="23" t="s">
        <v>14</v>
      </c>
      <c r="B12" s="18" t="s">
        <v>167</v>
      </c>
      <c r="C12" s="18" t="s">
        <v>71</v>
      </c>
      <c r="D12" s="4" t="s">
        <v>132</v>
      </c>
    </row>
    <row r="13" spans="1:4" s="12" customFormat="1" ht="15">
      <c r="A13" s="20">
        <v>1</v>
      </c>
      <c r="B13" s="20">
        <v>2</v>
      </c>
      <c r="C13" s="20">
        <v>3</v>
      </c>
      <c r="D13" s="20">
        <v>4</v>
      </c>
    </row>
    <row r="14" spans="1:4" ht="18.75">
      <c r="A14" s="19"/>
      <c r="B14" s="94" t="s">
        <v>168</v>
      </c>
      <c r="C14" s="95"/>
      <c r="D14" s="32"/>
    </row>
    <row r="15" spans="1:4" ht="15">
      <c r="A15" s="19">
        <v>1</v>
      </c>
      <c r="B15" s="96">
        <v>1</v>
      </c>
      <c r="C15" s="102">
        <v>12.11</v>
      </c>
      <c r="D15" s="32"/>
    </row>
    <row r="16" spans="1:4" ht="15">
      <c r="A16" s="19">
        <v>2</v>
      </c>
      <c r="B16" s="96">
        <v>2</v>
      </c>
      <c r="C16" s="102">
        <v>12.11</v>
      </c>
      <c r="D16" s="32"/>
    </row>
    <row r="17" spans="1:4" ht="15">
      <c r="A17" s="19">
        <v>3</v>
      </c>
      <c r="B17" s="96">
        <v>3</v>
      </c>
      <c r="C17" s="102">
        <v>13.11</v>
      </c>
      <c r="D17" s="32"/>
    </row>
    <row r="18" spans="1:4" ht="18.75">
      <c r="A18" s="19"/>
      <c r="B18" s="94"/>
      <c r="C18" s="103"/>
      <c r="D18" s="32"/>
    </row>
    <row r="19" spans="1:4" ht="18.75">
      <c r="A19" s="19"/>
      <c r="B19" s="94"/>
      <c r="C19" s="103"/>
      <c r="D19" s="32"/>
    </row>
    <row r="20" spans="1:4" ht="18.75">
      <c r="A20" s="19"/>
      <c r="B20" s="94"/>
      <c r="C20" s="95"/>
      <c r="D20" s="32"/>
    </row>
    <row r="21" spans="1:4" ht="18.75">
      <c r="A21" s="19"/>
      <c r="B21" s="94" t="s">
        <v>169</v>
      </c>
      <c r="C21" s="95"/>
      <c r="D21" s="32"/>
    </row>
    <row r="22" spans="1:4" ht="15">
      <c r="A22" s="19">
        <v>2</v>
      </c>
      <c r="B22" s="96">
        <v>1</v>
      </c>
      <c r="C22" s="102">
        <v>8.42</v>
      </c>
      <c r="D22" s="32"/>
    </row>
    <row r="23" spans="1:4" ht="15">
      <c r="A23" s="19">
        <v>3</v>
      </c>
      <c r="B23" s="96">
        <v>2</v>
      </c>
      <c r="C23" s="102">
        <v>8.42</v>
      </c>
      <c r="D23" s="32"/>
    </row>
    <row r="24" spans="1:4" ht="15">
      <c r="A24" s="19">
        <v>4</v>
      </c>
      <c r="B24" s="96">
        <v>3</v>
      </c>
      <c r="C24" s="102">
        <v>8.42</v>
      </c>
      <c r="D24" s="32"/>
    </row>
    <row r="25" spans="1:4" ht="15">
      <c r="A25" s="19">
        <v>5</v>
      </c>
      <c r="B25" s="96">
        <v>4</v>
      </c>
      <c r="C25" s="102">
        <v>8.42</v>
      </c>
      <c r="D25" s="32"/>
    </row>
    <row r="26" spans="1:4" ht="15">
      <c r="A26" s="19">
        <v>7</v>
      </c>
      <c r="B26" s="96">
        <v>5</v>
      </c>
      <c r="C26" s="102">
        <v>8.42</v>
      </c>
      <c r="D26" s="32"/>
    </row>
    <row r="27" spans="1:4" ht="15">
      <c r="A27" s="19">
        <v>8</v>
      </c>
      <c r="B27" s="96">
        <v>6</v>
      </c>
      <c r="C27" s="102">
        <v>8.42</v>
      </c>
      <c r="D27" s="32"/>
    </row>
    <row r="28" spans="1:4" ht="15">
      <c r="A28" s="19">
        <v>12</v>
      </c>
      <c r="B28" s="96">
        <v>7</v>
      </c>
      <c r="C28" s="102">
        <v>8.42</v>
      </c>
      <c r="D28" s="32"/>
    </row>
    <row r="29" spans="1:4" ht="15">
      <c r="A29" s="19">
        <v>16</v>
      </c>
      <c r="B29" s="96">
        <v>8</v>
      </c>
      <c r="C29" s="102">
        <v>8.42</v>
      </c>
      <c r="D29" s="32"/>
    </row>
    <row r="30" spans="1:4" ht="15">
      <c r="A30" s="19">
        <v>17</v>
      </c>
      <c r="B30" s="96">
        <v>9</v>
      </c>
      <c r="C30" s="102">
        <v>8.42</v>
      </c>
      <c r="D30" s="32"/>
    </row>
    <row r="31" spans="1:4" ht="15">
      <c r="A31" s="19">
        <v>18</v>
      </c>
      <c r="B31" s="96">
        <v>10</v>
      </c>
      <c r="C31" s="102">
        <v>8.42</v>
      </c>
      <c r="D31" s="32"/>
    </row>
    <row r="32" spans="1:4" ht="18.75">
      <c r="A32" s="19"/>
      <c r="B32" s="94"/>
      <c r="C32" s="103"/>
      <c r="D32" s="32"/>
    </row>
    <row r="33" spans="1:4" ht="53.25" customHeight="1">
      <c r="A33" s="388"/>
      <c r="B33" s="388"/>
      <c r="C33" s="388"/>
      <c r="D33" s="388"/>
    </row>
    <row r="36" spans="1:4" s="12" customFormat="1" ht="15.75">
      <c r="A36" s="30"/>
      <c r="B36" s="60" t="s">
        <v>149</v>
      </c>
      <c r="C36" s="61"/>
      <c r="D36" s="61"/>
    </row>
    <row r="37" spans="1:4" s="11" customFormat="1" ht="16.5" customHeight="1">
      <c r="A37" s="13"/>
      <c r="B37" s="14"/>
      <c r="C37" s="62" t="s">
        <v>6</v>
      </c>
      <c r="D37" s="62" t="s">
        <v>5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10.75390625" defaultRowHeight="12.75"/>
  <cols>
    <col min="1" max="1" width="12.875" style="2" customWidth="1"/>
    <col min="2" max="2" width="41.375" style="2" customWidth="1"/>
    <col min="3" max="3" width="40.00390625" style="2" customWidth="1"/>
    <col min="4" max="4" width="49.875" style="2" customWidth="1"/>
    <col min="5" max="16384" width="10.75390625" style="2" customWidth="1"/>
  </cols>
  <sheetData>
    <row r="1" s="5" customFormat="1" ht="11.25" customHeight="1">
      <c r="D1" s="5" t="s">
        <v>68</v>
      </c>
    </row>
    <row r="2" s="5" customFormat="1" ht="11.25" customHeight="1">
      <c r="D2" s="5" t="s">
        <v>9</v>
      </c>
    </row>
    <row r="3" s="5" customFormat="1" ht="11.25" customHeight="1">
      <c r="D3" s="5" t="s">
        <v>10</v>
      </c>
    </row>
    <row r="4" s="5" customFormat="1" ht="11.25" customHeight="1">
      <c r="D4" s="5" t="s">
        <v>11</v>
      </c>
    </row>
    <row r="5" s="5" customFormat="1" ht="11.25" customHeight="1">
      <c r="D5" s="5" t="s">
        <v>12</v>
      </c>
    </row>
    <row r="6" spans="4:6" s="5" customFormat="1" ht="11.25" customHeight="1">
      <c r="D6" s="5" t="s">
        <v>13</v>
      </c>
      <c r="F6" s="191" t="s">
        <v>261</v>
      </c>
    </row>
    <row r="7" s="1" customFormat="1" ht="13.5" customHeight="1"/>
    <row r="8" spans="1:4" s="1" customFormat="1" ht="13.5" customHeight="1">
      <c r="A8" s="17" t="s">
        <v>60</v>
      </c>
      <c r="B8" s="17"/>
      <c r="C8" s="17"/>
      <c r="D8" s="17"/>
    </row>
    <row r="9" spans="1:4" s="1" customFormat="1" ht="13.5" customHeight="1">
      <c r="A9" s="17" t="s">
        <v>69</v>
      </c>
      <c r="B9" s="17"/>
      <c r="C9" s="17"/>
      <c r="D9" s="17"/>
    </row>
    <row r="10" s="1" customFormat="1" ht="16.5" customHeight="1">
      <c r="C10" s="1" t="s">
        <v>271</v>
      </c>
    </row>
    <row r="11" spans="1:4" s="3" customFormat="1" ht="32.25" customHeight="1">
      <c r="A11" s="314" t="s">
        <v>342</v>
      </c>
      <c r="B11" s="314"/>
      <c r="C11" s="314"/>
      <c r="D11" s="314"/>
    </row>
    <row r="12" s="1" customFormat="1" ht="13.5" customHeight="1" thickBot="1">
      <c r="D12" s="6"/>
    </row>
    <row r="13" spans="1:4" s="1" customFormat="1" ht="45.75" customHeight="1" thickBot="1">
      <c r="A13" s="143" t="s">
        <v>14</v>
      </c>
      <c r="B13" s="144" t="s">
        <v>70</v>
      </c>
      <c r="C13" s="144" t="s">
        <v>71</v>
      </c>
      <c r="D13" s="145" t="s">
        <v>72</v>
      </c>
    </row>
    <row r="14" spans="1:4" s="1" customFormat="1" ht="15.75" thickBot="1">
      <c r="A14" s="146">
        <v>1</v>
      </c>
      <c r="B14" s="147">
        <v>2</v>
      </c>
      <c r="C14" s="147">
        <v>3</v>
      </c>
      <c r="D14" s="148">
        <v>4</v>
      </c>
    </row>
    <row r="15" spans="1:4" s="1" customFormat="1" ht="15.75">
      <c r="A15" s="139">
        <f>'таб.1.1 (СОТиН)'!A13</f>
        <v>1</v>
      </c>
      <c r="B15" s="140" t="s">
        <v>274</v>
      </c>
      <c r="C15" s="208">
        <v>0</v>
      </c>
      <c r="D15" s="141">
        <v>184</v>
      </c>
    </row>
    <row r="16" spans="1:4" s="1" customFormat="1" ht="15.75">
      <c r="A16" s="138">
        <v>2</v>
      </c>
      <c r="B16" s="140" t="s">
        <v>274</v>
      </c>
      <c r="C16" s="208">
        <v>0</v>
      </c>
      <c r="D16" s="141">
        <v>184</v>
      </c>
    </row>
    <row r="17" spans="1:4" s="1" customFormat="1" ht="15.75">
      <c r="A17" s="116">
        <v>3</v>
      </c>
      <c r="B17" s="140" t="s">
        <v>274</v>
      </c>
      <c r="C17" s="208">
        <v>0</v>
      </c>
      <c r="D17" s="141">
        <v>184</v>
      </c>
    </row>
    <row r="18" spans="1:4" s="1" customFormat="1" ht="15.75">
      <c r="A18" s="116">
        <v>4</v>
      </c>
      <c r="B18" s="140" t="s">
        <v>274</v>
      </c>
      <c r="C18" s="208">
        <v>0</v>
      </c>
      <c r="D18" s="141">
        <v>184</v>
      </c>
    </row>
    <row r="19" spans="1:4" s="1" customFormat="1" ht="15.75">
      <c r="A19" s="116">
        <v>5</v>
      </c>
      <c r="B19" s="140" t="s">
        <v>274</v>
      </c>
      <c r="C19" s="208">
        <v>0</v>
      </c>
      <c r="D19" s="141">
        <v>184</v>
      </c>
    </row>
    <row r="20" spans="1:4" s="1" customFormat="1" ht="15.75">
      <c r="A20" s="116">
        <v>6</v>
      </c>
      <c r="B20" s="140" t="s">
        <v>274</v>
      </c>
      <c r="C20" s="208">
        <v>0</v>
      </c>
      <c r="D20" s="141">
        <v>184</v>
      </c>
    </row>
    <row r="21" spans="1:4" s="1" customFormat="1" ht="15.75">
      <c r="A21" s="116">
        <v>7</v>
      </c>
      <c r="B21" s="140" t="s">
        <v>274</v>
      </c>
      <c r="C21" s="208">
        <v>0</v>
      </c>
      <c r="D21" s="141">
        <v>184</v>
      </c>
    </row>
    <row r="22" spans="1:4" s="1" customFormat="1" ht="15.75">
      <c r="A22" s="116">
        <v>8</v>
      </c>
      <c r="B22" s="140" t="s">
        <v>274</v>
      </c>
      <c r="C22" s="208">
        <v>0</v>
      </c>
      <c r="D22" s="141">
        <v>184</v>
      </c>
    </row>
    <row r="23" spans="1:4" s="1" customFormat="1" ht="15.75">
      <c r="A23" s="116">
        <v>9</v>
      </c>
      <c r="B23" s="140" t="s">
        <v>274</v>
      </c>
      <c r="C23" s="208">
        <v>0</v>
      </c>
      <c r="D23" s="141">
        <v>184</v>
      </c>
    </row>
    <row r="24" spans="1:4" s="1" customFormat="1" ht="15.75">
      <c r="A24" s="116">
        <v>10</v>
      </c>
      <c r="B24" s="140" t="s">
        <v>274</v>
      </c>
      <c r="C24" s="208">
        <v>0</v>
      </c>
      <c r="D24" s="141">
        <v>184</v>
      </c>
    </row>
    <row r="25" spans="1:4" s="1" customFormat="1" ht="15.75">
      <c r="A25" s="116">
        <v>11</v>
      </c>
      <c r="B25" s="140" t="s">
        <v>274</v>
      </c>
      <c r="C25" s="208">
        <v>0</v>
      </c>
      <c r="D25" s="141">
        <v>184</v>
      </c>
    </row>
    <row r="26" spans="1:4" s="1" customFormat="1" ht="15.75">
      <c r="A26" s="116">
        <v>12</v>
      </c>
      <c r="B26" s="140" t="s">
        <v>274</v>
      </c>
      <c r="C26" s="208">
        <v>0</v>
      </c>
      <c r="D26" s="141">
        <v>184</v>
      </c>
    </row>
    <row r="27" spans="1:4" s="1" customFormat="1" ht="15">
      <c r="A27" s="78"/>
      <c r="B27" s="79"/>
      <c r="C27" s="80"/>
      <c r="D27" s="79"/>
    </row>
    <row r="28" spans="2:8" s="107" customFormat="1" ht="48" customHeight="1">
      <c r="B28" s="128" t="s">
        <v>333</v>
      </c>
      <c r="C28" s="190"/>
      <c r="D28" s="128" t="s">
        <v>334</v>
      </c>
      <c r="E28" s="111"/>
      <c r="F28" s="108"/>
      <c r="H28" s="109"/>
    </row>
    <row r="29" s="1" customFormat="1" ht="15"/>
    <row r="30" s="1" customFormat="1" ht="15.75" customHeight="1">
      <c r="B30" s="5" t="s">
        <v>73</v>
      </c>
    </row>
  </sheetData>
  <sheetProtection/>
  <mergeCells count="1">
    <mergeCell ref="A11:D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37" t="s">
        <v>68</v>
      </c>
    </row>
    <row r="2" ht="20.25" customHeight="1">
      <c r="E2" s="37" t="s">
        <v>129</v>
      </c>
    </row>
    <row r="3" ht="20.25" customHeight="1">
      <c r="E3" s="37" t="s">
        <v>208</v>
      </c>
    </row>
    <row r="4" ht="20.25" customHeight="1">
      <c r="E4" s="37"/>
    </row>
    <row r="5" spans="1:5" ht="15.75">
      <c r="A5" s="27" t="s">
        <v>130</v>
      </c>
      <c r="B5" s="27"/>
      <c r="C5" s="27"/>
      <c r="D5" s="27"/>
      <c r="E5" s="27"/>
    </row>
    <row r="6" spans="1:5" ht="14.25" customHeight="1">
      <c r="A6" s="27" t="s">
        <v>131</v>
      </c>
      <c r="B6" s="27"/>
      <c r="C6" s="27"/>
      <c r="D6" s="27"/>
      <c r="E6" s="27"/>
    </row>
    <row r="7" spans="1:5" ht="14.25" customHeight="1">
      <c r="A7" s="27"/>
      <c r="B7" s="27"/>
      <c r="C7" s="27"/>
      <c r="D7" s="27"/>
      <c r="E7" s="27"/>
    </row>
    <row r="8" ht="3.75" customHeight="1"/>
    <row r="9" spans="1:5" s="10" customFormat="1" ht="12.75">
      <c r="A9" s="319" t="s">
        <v>74</v>
      </c>
      <c r="B9" s="319" t="s">
        <v>15</v>
      </c>
      <c r="C9" s="35" t="s">
        <v>18</v>
      </c>
      <c r="D9" s="35"/>
      <c r="E9" s="319" t="s">
        <v>132</v>
      </c>
    </row>
    <row r="10" spans="1:5" s="10" customFormat="1" ht="30">
      <c r="A10" s="382"/>
      <c r="B10" s="382"/>
      <c r="C10" s="25" t="s">
        <v>133</v>
      </c>
      <c r="D10" s="25" t="s">
        <v>134</v>
      </c>
      <c r="E10" s="382"/>
    </row>
    <row r="11" spans="1:5" s="11" customFormat="1" ht="18.75">
      <c r="A11" s="36"/>
      <c r="B11" s="38" t="s">
        <v>170</v>
      </c>
      <c r="C11" s="68"/>
      <c r="D11" s="68"/>
      <c r="E11" s="63"/>
    </row>
    <row r="12" spans="1:5" s="11" customFormat="1" ht="20.25">
      <c r="A12" s="42" t="s">
        <v>126</v>
      </c>
      <c r="B12" s="40" t="s">
        <v>141</v>
      </c>
      <c r="C12" s="89"/>
      <c r="D12" s="89"/>
      <c r="E12" s="38"/>
    </row>
    <row r="13" spans="1:5" s="11" customFormat="1" ht="63.75">
      <c r="A13" s="36" t="s">
        <v>36</v>
      </c>
      <c r="B13" s="40" t="s">
        <v>203</v>
      </c>
      <c r="C13" s="68">
        <v>0</v>
      </c>
      <c r="D13" s="68">
        <v>0</v>
      </c>
      <c r="E13" s="63"/>
    </row>
    <row r="14" spans="1:5" s="11" customFormat="1" ht="38.25">
      <c r="A14" s="56" t="s">
        <v>37</v>
      </c>
      <c r="B14" s="40" t="s">
        <v>204</v>
      </c>
      <c r="C14" s="68">
        <v>0</v>
      </c>
      <c r="D14" s="68">
        <v>0</v>
      </c>
      <c r="E14" s="63"/>
    </row>
    <row r="15" spans="1:5" s="11" customFormat="1" ht="18.75">
      <c r="A15" s="42" t="s">
        <v>39</v>
      </c>
      <c r="B15" s="40" t="s">
        <v>144</v>
      </c>
      <c r="C15" s="89"/>
      <c r="D15" s="89"/>
      <c r="E15" s="38"/>
    </row>
    <row r="16" spans="1:5" s="11" customFormat="1" ht="54.75" customHeight="1">
      <c r="A16" s="68" t="s">
        <v>41</v>
      </c>
      <c r="B16" s="40" t="s">
        <v>214</v>
      </c>
      <c r="C16" s="68">
        <v>0</v>
      </c>
      <c r="D16" s="68">
        <v>0</v>
      </c>
      <c r="E16" s="63"/>
    </row>
    <row r="17" spans="1:5" s="11" customFormat="1" ht="38.25">
      <c r="A17" s="48" t="s">
        <v>83</v>
      </c>
      <c r="B17" s="40" t="s">
        <v>205</v>
      </c>
      <c r="C17" s="83" t="s">
        <v>137</v>
      </c>
      <c r="D17" s="82" t="s">
        <v>137</v>
      </c>
      <c r="E17" s="46" t="s">
        <v>8</v>
      </c>
    </row>
    <row r="18" spans="1:5" s="11" customFormat="1" ht="38.25">
      <c r="A18" s="48" t="s">
        <v>84</v>
      </c>
      <c r="B18" s="40" t="s">
        <v>206</v>
      </c>
      <c r="C18" s="83">
        <v>0</v>
      </c>
      <c r="D18" s="82">
        <v>0</v>
      </c>
      <c r="E18" s="46"/>
    </row>
    <row r="19" spans="1:5" s="11" customFormat="1" ht="38.25">
      <c r="A19" s="385" t="s">
        <v>47</v>
      </c>
      <c r="B19" s="40" t="s">
        <v>207</v>
      </c>
      <c r="C19" s="68">
        <v>0</v>
      </c>
      <c r="D19" s="68">
        <v>0</v>
      </c>
      <c r="E19" s="63"/>
    </row>
    <row r="20" spans="1:5" s="11" customFormat="1" ht="129.75" customHeight="1">
      <c r="A20" s="386"/>
      <c r="B20" s="40" t="s">
        <v>171</v>
      </c>
      <c r="C20" s="92">
        <v>0</v>
      </c>
      <c r="D20" s="92">
        <v>1</v>
      </c>
      <c r="E20" s="91" t="s">
        <v>213</v>
      </c>
    </row>
    <row r="21" spans="1:5" s="12" customFormat="1" ht="18.75">
      <c r="A21" s="30"/>
      <c r="B21" s="66"/>
      <c r="C21" s="31"/>
      <c r="D21" s="31"/>
      <c r="E21" s="31"/>
    </row>
    <row r="22" spans="1:5" s="12" customFormat="1" ht="15.75">
      <c r="A22" s="30"/>
      <c r="B22" s="60" t="s">
        <v>149</v>
      </c>
      <c r="C22" s="61"/>
      <c r="D22" s="61"/>
      <c r="E22" s="61"/>
    </row>
    <row r="23" spans="1:5" s="11" customFormat="1" ht="16.5" customHeight="1">
      <c r="A23" s="13"/>
      <c r="B23" s="14"/>
      <c r="C23" s="62" t="s">
        <v>6</v>
      </c>
      <c r="D23" s="15"/>
      <c r="E23" s="62" t="s">
        <v>5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37" t="s">
        <v>68</v>
      </c>
    </row>
    <row r="2" ht="20.25" customHeight="1">
      <c r="E2" s="37" t="s">
        <v>129</v>
      </c>
    </row>
    <row r="3" ht="20.25" customHeight="1">
      <c r="E3" s="37" t="s">
        <v>211</v>
      </c>
    </row>
    <row r="4" ht="20.25" customHeight="1">
      <c r="E4" s="37"/>
    </row>
    <row r="5" spans="1:5" ht="15" customHeight="1">
      <c r="A5" s="27" t="s">
        <v>130</v>
      </c>
      <c r="B5" s="27"/>
      <c r="C5" s="27"/>
      <c r="D5" s="27"/>
      <c r="E5" s="27"/>
    </row>
    <row r="6" spans="1:5" ht="14.25" customHeight="1">
      <c r="A6" s="27" t="s">
        <v>131</v>
      </c>
      <c r="B6" s="27"/>
      <c r="C6" s="27"/>
      <c r="D6" s="27"/>
      <c r="E6" s="27"/>
    </row>
    <row r="7" spans="1:5" ht="14.25" customHeight="1">
      <c r="A7" s="27"/>
      <c r="B7" s="27"/>
      <c r="C7" s="27"/>
      <c r="D7" s="27"/>
      <c r="E7" s="27"/>
    </row>
    <row r="8" ht="3.75" customHeight="1"/>
    <row r="9" spans="1:5" s="10" customFormat="1" ht="12.75">
      <c r="A9" s="319" t="s">
        <v>74</v>
      </c>
      <c r="B9" s="319" t="s">
        <v>15</v>
      </c>
      <c r="C9" s="35" t="s">
        <v>18</v>
      </c>
      <c r="D9" s="35"/>
      <c r="E9" s="319" t="s">
        <v>132</v>
      </c>
    </row>
    <row r="10" spans="1:5" s="10" customFormat="1" ht="30">
      <c r="A10" s="382"/>
      <c r="B10" s="382"/>
      <c r="C10" s="25" t="s">
        <v>133</v>
      </c>
      <c r="D10" s="25" t="s">
        <v>172</v>
      </c>
      <c r="E10" s="382"/>
    </row>
    <row r="11" spans="1:5" s="11" customFormat="1" ht="18.75">
      <c r="A11" s="36"/>
      <c r="B11" s="38" t="s">
        <v>173</v>
      </c>
      <c r="C11" s="36"/>
      <c r="D11" s="36"/>
      <c r="E11" s="63"/>
    </row>
    <row r="12" spans="1:5" s="11" customFormat="1" ht="20.25">
      <c r="A12" s="69" t="s">
        <v>126</v>
      </c>
      <c r="B12" s="41" t="s">
        <v>141</v>
      </c>
      <c r="C12" s="89"/>
      <c r="D12" s="89"/>
      <c r="E12" s="38"/>
    </row>
    <row r="13" spans="1:5" s="11" customFormat="1" ht="54" customHeight="1">
      <c r="A13" s="56" t="s">
        <v>75</v>
      </c>
      <c r="B13" s="70" t="s">
        <v>212</v>
      </c>
      <c r="C13" s="83" t="s">
        <v>137</v>
      </c>
      <c r="D13" s="82" t="s">
        <v>137</v>
      </c>
      <c r="E13" s="46" t="s">
        <v>8</v>
      </c>
    </row>
    <row r="14" spans="1:5" s="11" customFormat="1" ht="25.5">
      <c r="A14" s="57" t="s">
        <v>20</v>
      </c>
      <c r="B14" s="45" t="s">
        <v>119</v>
      </c>
      <c r="C14" s="90">
        <v>39</v>
      </c>
      <c r="D14" s="68">
        <v>28</v>
      </c>
      <c r="E14" s="63"/>
    </row>
    <row r="15" spans="1:5" s="11" customFormat="1" ht="38.25">
      <c r="A15" s="54" t="s">
        <v>33</v>
      </c>
      <c r="B15" s="55" t="s">
        <v>202</v>
      </c>
      <c r="C15" s="90">
        <v>345</v>
      </c>
      <c r="D15" s="68">
        <v>303</v>
      </c>
      <c r="E15" s="63"/>
    </row>
    <row r="16" spans="1:5" s="11" customFormat="1" ht="12.75">
      <c r="A16" s="54" t="s">
        <v>36</v>
      </c>
      <c r="B16" s="55" t="s">
        <v>174</v>
      </c>
      <c r="C16" s="68">
        <v>260</v>
      </c>
      <c r="D16" s="68">
        <v>122</v>
      </c>
      <c r="E16" s="63"/>
    </row>
    <row r="17" spans="1:5" s="11" customFormat="1" ht="18.75">
      <c r="A17" s="42" t="s">
        <v>39</v>
      </c>
      <c r="B17" s="40" t="s">
        <v>144</v>
      </c>
      <c r="C17" s="89"/>
      <c r="D17" s="89"/>
      <c r="E17" s="38"/>
    </row>
    <row r="18" spans="1:5" s="11" customFormat="1" ht="38.25">
      <c r="A18" s="36" t="s">
        <v>37</v>
      </c>
      <c r="B18" s="40" t="s">
        <v>115</v>
      </c>
      <c r="C18" s="68">
        <v>0</v>
      </c>
      <c r="D18" s="68">
        <v>0</v>
      </c>
      <c r="E18" s="63"/>
    </row>
    <row r="19" spans="1:5" s="11" customFormat="1" ht="18.75">
      <c r="A19" s="69" t="s">
        <v>176</v>
      </c>
      <c r="B19" s="41"/>
      <c r="C19" s="89"/>
      <c r="D19" s="89"/>
      <c r="E19" s="38"/>
    </row>
    <row r="20" spans="1:5" s="11" customFormat="1" ht="38.25">
      <c r="A20" s="36" t="s">
        <v>75</v>
      </c>
      <c r="B20" s="77" t="s">
        <v>177</v>
      </c>
      <c r="C20" s="90"/>
      <c r="D20" s="68"/>
      <c r="E20" s="46"/>
    </row>
    <row r="21" spans="1:5" s="11" customFormat="1" ht="51">
      <c r="A21" s="36" t="s">
        <v>77</v>
      </c>
      <c r="B21" s="40" t="s">
        <v>178</v>
      </c>
      <c r="C21" s="90"/>
      <c r="D21" s="68"/>
      <c r="E21" s="63"/>
    </row>
    <row r="22" spans="1:5" s="11" customFormat="1" ht="38.25">
      <c r="A22" s="36" t="s">
        <v>81</v>
      </c>
      <c r="B22" s="40" t="s">
        <v>179</v>
      </c>
      <c r="C22" s="90"/>
      <c r="D22" s="68"/>
      <c r="E22" s="63"/>
    </row>
    <row r="23" spans="1:5" s="11" customFormat="1" ht="12.75">
      <c r="A23" s="75"/>
      <c r="B23" s="14"/>
      <c r="C23" s="75"/>
      <c r="D23" s="75"/>
      <c r="E23" s="76"/>
    </row>
    <row r="24" spans="1:5" s="12" customFormat="1" ht="18.75">
      <c r="A24" s="30"/>
      <c r="B24" s="66"/>
      <c r="C24" s="31"/>
      <c r="D24" s="31"/>
      <c r="E24" s="31"/>
    </row>
    <row r="25" spans="1:5" s="12" customFormat="1" ht="15.75">
      <c r="A25" s="30"/>
      <c r="B25" s="60" t="s">
        <v>149</v>
      </c>
      <c r="C25" s="61"/>
      <c r="D25" s="61"/>
      <c r="E25" s="61"/>
    </row>
    <row r="26" spans="1:5" s="11" customFormat="1" ht="16.5" customHeight="1">
      <c r="A26" s="13"/>
      <c r="B26" s="14"/>
      <c r="C26" s="62" t="s">
        <v>6</v>
      </c>
      <c r="D26" s="15"/>
      <c r="E26" s="62" t="s">
        <v>5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37" t="s">
        <v>68</v>
      </c>
    </row>
    <row r="2" ht="20.25" customHeight="1">
      <c r="E2" s="37" t="s">
        <v>129</v>
      </c>
    </row>
    <row r="3" ht="20.25" customHeight="1">
      <c r="E3" s="37" t="s">
        <v>209</v>
      </c>
    </row>
    <row r="4" ht="20.25" customHeight="1">
      <c r="E4" s="37"/>
    </row>
    <row r="5" spans="1:5" ht="15.75">
      <c r="A5" s="27" t="s">
        <v>130</v>
      </c>
      <c r="B5" s="27"/>
      <c r="C5" s="27"/>
      <c r="D5" s="27"/>
      <c r="E5" s="27"/>
    </row>
    <row r="6" spans="1:5" ht="14.25" customHeight="1">
      <c r="A6" s="27" t="s">
        <v>131</v>
      </c>
      <c r="B6" s="27"/>
      <c r="C6" s="27"/>
      <c r="D6" s="27"/>
      <c r="E6" s="27"/>
    </row>
    <row r="7" spans="1:5" ht="14.25" customHeight="1">
      <c r="A7" s="27"/>
      <c r="B7" s="27"/>
      <c r="C7" s="27"/>
      <c r="D7" s="27"/>
      <c r="E7" s="27"/>
    </row>
    <row r="8" ht="3.75" customHeight="1"/>
    <row r="9" spans="1:5" s="10" customFormat="1" ht="12.75">
      <c r="A9" s="319" t="s">
        <v>74</v>
      </c>
      <c r="B9" s="319" t="s">
        <v>15</v>
      </c>
      <c r="C9" s="35" t="s">
        <v>18</v>
      </c>
      <c r="D9" s="35"/>
      <c r="E9" s="319" t="s">
        <v>132</v>
      </c>
    </row>
    <row r="10" spans="1:5" s="10" customFormat="1" ht="30">
      <c r="A10" s="382"/>
      <c r="B10" s="382"/>
      <c r="C10" s="25" t="s">
        <v>133</v>
      </c>
      <c r="D10" s="25" t="s">
        <v>134</v>
      </c>
      <c r="E10" s="382"/>
    </row>
    <row r="11" spans="1:5" s="11" customFormat="1" ht="18.75">
      <c r="A11" s="36"/>
      <c r="B11" s="67" t="s">
        <v>175</v>
      </c>
      <c r="C11" s="36"/>
      <c r="D11" s="36"/>
      <c r="E11" s="63"/>
    </row>
    <row r="12" spans="1:5" s="11" customFormat="1" ht="20.25">
      <c r="A12" s="42" t="s">
        <v>126</v>
      </c>
      <c r="B12" s="40" t="s">
        <v>141</v>
      </c>
      <c r="C12" s="38"/>
      <c r="D12" s="38"/>
      <c r="E12" s="38"/>
    </row>
    <row r="13" spans="1:5" s="11" customFormat="1" ht="38.25">
      <c r="A13" s="36" t="s">
        <v>31</v>
      </c>
      <c r="B13" s="40" t="s">
        <v>123</v>
      </c>
      <c r="C13" s="68">
        <v>0</v>
      </c>
      <c r="D13" s="68">
        <v>0</v>
      </c>
      <c r="E13" s="63"/>
    </row>
    <row r="14" spans="1:5" s="12" customFormat="1" ht="18.75">
      <c r="A14" s="30"/>
      <c r="B14" s="66"/>
      <c r="C14" s="31"/>
      <c r="D14" s="31"/>
      <c r="E14" s="31"/>
    </row>
    <row r="15" spans="1:5" s="12" customFormat="1" ht="15.75">
      <c r="A15" s="30"/>
      <c r="B15" s="60" t="s">
        <v>149</v>
      </c>
      <c r="C15" s="61"/>
      <c r="D15" s="61"/>
      <c r="E15" s="61"/>
    </row>
    <row r="16" spans="1:5" s="11" customFormat="1" ht="16.5" customHeight="1">
      <c r="A16" s="13"/>
      <c r="B16" s="14"/>
      <c r="C16" s="62" t="s">
        <v>6</v>
      </c>
      <c r="D16" s="15"/>
      <c r="E16" s="62" t="s">
        <v>5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SheetLayoutView="100" zoomScalePageLayoutView="0" workbookViewId="0" topLeftCell="A1">
      <selection activeCell="A6" sqref="A6"/>
    </sheetView>
  </sheetViews>
  <sheetFormatPr defaultColWidth="10.75390625" defaultRowHeight="12.75"/>
  <cols>
    <col min="1" max="1" width="104.375" style="2" customWidth="1"/>
    <col min="2" max="2" width="34.375" style="2" customWidth="1"/>
    <col min="3" max="3" width="10.75390625" style="2" customWidth="1"/>
    <col min="4" max="16384" width="10.75390625" style="2" customWidth="1"/>
  </cols>
  <sheetData>
    <row r="1" s="1" customFormat="1" ht="15"/>
    <row r="2" spans="1:2" s="3" customFormat="1" ht="15.75">
      <c r="A2" s="315" t="s">
        <v>343</v>
      </c>
      <c r="B2" s="315"/>
    </row>
    <row r="3" spans="1:2" s="1" customFormat="1" ht="28.5" customHeight="1">
      <c r="A3" s="316" t="s">
        <v>271</v>
      </c>
      <c r="B3" s="316"/>
    </row>
    <row r="4" spans="1:2" s="5" customFormat="1" ht="12">
      <c r="A4" s="317" t="s">
        <v>64</v>
      </c>
      <c r="B4" s="317"/>
    </row>
    <row r="5" s="1" customFormat="1" ht="13.5" customHeight="1" thickBot="1"/>
    <row r="6" spans="1:2" s="1" customFormat="1" ht="15">
      <c r="A6" s="313" t="s">
        <v>467</v>
      </c>
      <c r="B6" s="186">
        <f>MAX('1.1'!D15:D26)</f>
        <v>184</v>
      </c>
    </row>
    <row r="7" spans="1:2" s="1" customFormat="1" ht="16.5">
      <c r="A7" s="73" t="s">
        <v>67</v>
      </c>
      <c r="B7" s="215">
        <f>SUM('1.1'!C15:C26)</f>
        <v>0</v>
      </c>
    </row>
    <row r="8" spans="1:2" s="1" customFormat="1" ht="30" customHeight="1" thickBot="1">
      <c r="A8" s="74" t="s">
        <v>16</v>
      </c>
      <c r="B8" s="118">
        <f>B7/B6</f>
        <v>0</v>
      </c>
    </row>
    <row r="9" spans="1:2" s="1" customFormat="1" ht="15">
      <c r="A9" s="71"/>
      <c r="B9" s="72"/>
    </row>
    <row r="10" spans="1:6" s="107" customFormat="1" ht="30" customHeight="1">
      <c r="A10" s="16" t="s">
        <v>333</v>
      </c>
      <c r="B10" s="129" t="s">
        <v>334</v>
      </c>
      <c r="C10" s="111"/>
      <c r="D10" s="108"/>
      <c r="F10" s="109"/>
    </row>
    <row r="11" ht="3" customHeight="1"/>
  </sheetData>
  <sheetProtection/>
  <mergeCells count="3">
    <mergeCell ref="A2:B2"/>
    <mergeCell ref="A3:B3"/>
    <mergeCell ref="A4:B4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SheetLayoutView="100" workbookViewId="0" topLeftCell="A1">
      <selection activeCell="E8" sqref="E8"/>
    </sheetView>
  </sheetViews>
  <sheetFormatPr defaultColWidth="10.75390625" defaultRowHeight="12.75"/>
  <cols>
    <col min="1" max="1" width="45.25390625" style="2" customWidth="1"/>
    <col min="2" max="3" width="32.25390625" style="2" customWidth="1"/>
    <col min="4" max="7" width="11.125" style="2" customWidth="1"/>
    <col min="8" max="9" width="10.75390625" style="8" customWidth="1"/>
    <col min="10" max="16384" width="10.75390625" style="2" customWidth="1"/>
  </cols>
  <sheetData>
    <row r="1" ht="12.75" customHeight="1"/>
    <row r="2" spans="1:9" s="3" customFormat="1" ht="31.5" customHeight="1">
      <c r="A2" s="318" t="s">
        <v>268</v>
      </c>
      <c r="B2" s="318"/>
      <c r="C2" s="318"/>
      <c r="D2" s="318"/>
      <c r="E2" s="318"/>
      <c r="F2" s="318"/>
      <c r="G2" s="318"/>
      <c r="H2" s="216"/>
      <c r="I2" s="216"/>
    </row>
    <row r="3" spans="1:9" s="1" customFormat="1" ht="15">
      <c r="A3" s="22"/>
      <c r="B3" s="316" t="s">
        <v>271</v>
      </c>
      <c r="C3" s="316"/>
      <c r="D3" s="22"/>
      <c r="E3" s="22"/>
      <c r="F3" s="22"/>
      <c r="G3" s="22"/>
      <c r="H3" s="217"/>
      <c r="I3" s="217"/>
    </row>
    <row r="4" spans="1:9" s="5" customFormat="1" ht="12.75" customHeight="1">
      <c r="A4" s="24" t="s">
        <v>64</v>
      </c>
      <c r="B4" s="21"/>
      <c r="C4" s="21"/>
      <c r="D4" s="21"/>
      <c r="E4" s="21"/>
      <c r="H4" s="218"/>
      <c r="I4" s="218"/>
    </row>
    <row r="5" spans="8:9" s="1" customFormat="1" ht="13.5" customHeight="1">
      <c r="H5" s="217"/>
      <c r="I5" s="217"/>
    </row>
    <row r="6" spans="1:9" s="1" customFormat="1" ht="26.25" customHeight="1">
      <c r="A6" s="319" t="s">
        <v>65</v>
      </c>
      <c r="B6" s="319" t="s">
        <v>247</v>
      </c>
      <c r="C6" s="319" t="s">
        <v>66</v>
      </c>
      <c r="D6" s="322" t="s">
        <v>18</v>
      </c>
      <c r="E6" s="322"/>
      <c r="F6" s="322"/>
      <c r="G6" s="322"/>
      <c r="H6" s="322"/>
      <c r="I6" s="322"/>
    </row>
    <row r="7" spans="1:9" s="1" customFormat="1" ht="41.25" customHeight="1">
      <c r="A7" s="320"/>
      <c r="B7" s="320"/>
      <c r="C7" s="320"/>
      <c r="D7" s="203" t="s">
        <v>282</v>
      </c>
      <c r="E7" s="203" t="s">
        <v>275</v>
      </c>
      <c r="F7" s="203" t="s">
        <v>276</v>
      </c>
      <c r="G7" s="203" t="s">
        <v>277</v>
      </c>
      <c r="H7" s="99" t="s">
        <v>278</v>
      </c>
      <c r="I7" s="99" t="s">
        <v>279</v>
      </c>
    </row>
    <row r="8" spans="1:9" s="1" customFormat="1" ht="49.5">
      <c r="A8" s="25" t="s">
        <v>16</v>
      </c>
      <c r="B8" s="115"/>
      <c r="C8" s="115"/>
      <c r="D8" s="206">
        <v>0.015385</v>
      </c>
      <c r="E8" s="206">
        <v>0</v>
      </c>
      <c r="F8" s="206">
        <f>E8*(1-0.015)</f>
        <v>0</v>
      </c>
      <c r="G8" s="206">
        <f>F8*(1-0.015)</f>
        <v>0</v>
      </c>
      <c r="H8" s="206">
        <f>G8*(1-0.015)</f>
        <v>0</v>
      </c>
      <c r="I8" s="206">
        <f>H8*(1-0.015)</f>
        <v>0</v>
      </c>
    </row>
    <row r="9" spans="1:9" s="1" customFormat="1" ht="33">
      <c r="A9" s="25" t="s">
        <v>280</v>
      </c>
      <c r="B9" s="205"/>
      <c r="C9" s="205"/>
      <c r="D9" s="207" t="s">
        <v>8</v>
      </c>
      <c r="E9" s="219">
        <v>1</v>
      </c>
      <c r="F9" s="219">
        <v>1</v>
      </c>
      <c r="G9" s="219">
        <v>1</v>
      </c>
      <c r="H9" s="219">
        <v>1</v>
      </c>
      <c r="I9" s="219">
        <v>1</v>
      </c>
    </row>
    <row r="10" spans="1:9" s="1" customFormat="1" ht="49.5">
      <c r="A10" s="25" t="s">
        <v>281</v>
      </c>
      <c r="B10" s="204"/>
      <c r="C10" s="204"/>
      <c r="D10" s="239">
        <v>0.9517</v>
      </c>
      <c r="E10" s="240">
        <v>0.9309</v>
      </c>
      <c r="F10" s="219">
        <f>E10*(1-0.015)</f>
        <v>0.9169364999999999</v>
      </c>
      <c r="G10" s="219">
        <f>F10*(1-0.015)</f>
        <v>0.9031824525</v>
      </c>
      <c r="H10" s="219">
        <f>G10*(1-0.015)</f>
        <v>0.8896347157125</v>
      </c>
      <c r="I10" s="219">
        <f>H10*(1-0.015)</f>
        <v>0.8762901949768125</v>
      </c>
    </row>
    <row r="11" spans="1:9" s="5" customFormat="1" ht="26.25" customHeight="1">
      <c r="A11" s="323" t="s">
        <v>236</v>
      </c>
      <c r="B11" s="324"/>
      <c r="C11" s="324"/>
      <c r="D11" s="324"/>
      <c r="E11" s="324"/>
      <c r="F11" s="324"/>
      <c r="G11" s="324"/>
      <c r="H11" s="324"/>
      <c r="I11" s="324"/>
    </row>
    <row r="12" spans="8:9" s="1" customFormat="1" ht="12.75" customHeight="1">
      <c r="H12" s="217"/>
      <c r="I12" s="217"/>
    </row>
    <row r="13" spans="1:9" s="107" customFormat="1" ht="30" customHeight="1">
      <c r="A13" s="128" t="s">
        <v>333</v>
      </c>
      <c r="C13" s="128" t="s">
        <v>334</v>
      </c>
      <c r="E13" s="321"/>
      <c r="F13" s="321"/>
      <c r="G13" s="109"/>
      <c r="H13" s="220"/>
      <c r="I13" s="220"/>
    </row>
    <row r="14" spans="1:9" s="1" customFormat="1" ht="15">
      <c r="A14" s="7"/>
      <c r="H14" s="217"/>
      <c r="I14" s="217"/>
    </row>
    <row r="15" spans="1:9" s="1" customFormat="1" ht="16.5" customHeight="1">
      <c r="A15" s="1" t="s">
        <v>235</v>
      </c>
      <c r="H15" s="217"/>
      <c r="I15" s="217"/>
    </row>
  </sheetData>
  <sheetProtection/>
  <mergeCells count="8">
    <mergeCell ref="A2:G2"/>
    <mergeCell ref="B3:C3"/>
    <mergeCell ref="A6:A7"/>
    <mergeCell ref="B6:B7"/>
    <mergeCell ref="C6:C7"/>
    <mergeCell ref="E13:F13"/>
    <mergeCell ref="D6:I6"/>
    <mergeCell ref="A11:I11"/>
  </mergeCells>
  <printOptions/>
  <pageMargins left="0.7" right="0.7" top="0.75" bottom="0.75" header="0.3" footer="0.3"/>
  <pageSetup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34">
      <selection activeCell="C41" sqref="C41"/>
    </sheetView>
  </sheetViews>
  <sheetFormatPr defaultColWidth="10.75390625" defaultRowHeight="12.75" outlineLevelCol="1"/>
  <cols>
    <col min="1" max="1" width="4.625" style="8" customWidth="1"/>
    <col min="2" max="2" width="53.125" style="8" customWidth="1"/>
    <col min="3" max="3" width="25.75390625" style="8" customWidth="1"/>
    <col min="4" max="4" width="23.375" style="8" customWidth="1" outlineLevel="1"/>
    <col min="5" max="5" width="14.75390625" style="8" customWidth="1" outlineLevel="1"/>
    <col min="6" max="6" width="16.00390625" style="8" customWidth="1" outlineLevel="1"/>
    <col min="7" max="7" width="16.375" style="8" customWidth="1" outlineLevel="1"/>
    <col min="8" max="16384" width="10.75390625" style="8" customWidth="1"/>
  </cols>
  <sheetData>
    <row r="1" s="218" customFormat="1" ht="12" customHeight="1">
      <c r="E1" s="218" t="s">
        <v>59</v>
      </c>
    </row>
    <row r="2" s="218" customFormat="1" ht="12">
      <c r="E2" s="218" t="s">
        <v>9</v>
      </c>
    </row>
    <row r="3" s="218" customFormat="1" ht="12">
      <c r="E3" s="218" t="s">
        <v>10</v>
      </c>
    </row>
    <row r="4" s="127" customFormat="1" ht="12">
      <c r="E4" s="218" t="s">
        <v>11</v>
      </c>
    </row>
    <row r="5" s="127" customFormat="1" ht="12">
      <c r="E5" s="218" t="s">
        <v>12</v>
      </c>
    </row>
    <row r="6" s="127" customFormat="1" ht="12">
      <c r="E6" s="218" t="s">
        <v>13</v>
      </c>
    </row>
    <row r="7" s="127" customFormat="1" ht="15" customHeight="1"/>
    <row r="8" spans="1:7" s="242" customFormat="1" ht="15.75">
      <c r="A8" s="121" t="s">
        <v>60</v>
      </c>
      <c r="B8" s="121"/>
      <c r="C8" s="121"/>
      <c r="D8" s="121"/>
      <c r="E8" s="121"/>
      <c r="F8" s="121"/>
      <c r="G8" s="121"/>
    </row>
    <row r="9" spans="1:7" s="242" customFormat="1" ht="15" customHeight="1">
      <c r="A9" s="121" t="s">
        <v>61</v>
      </c>
      <c r="B9" s="121"/>
      <c r="C9" s="121"/>
      <c r="D9" s="121"/>
      <c r="E9" s="121"/>
      <c r="F9" s="121"/>
      <c r="G9" s="121"/>
    </row>
    <row r="10" spans="1:7" s="242" customFormat="1" ht="15" customHeight="1">
      <c r="A10" s="121" t="s">
        <v>344</v>
      </c>
      <c r="B10" s="121"/>
      <c r="C10" s="121"/>
      <c r="D10" s="121"/>
      <c r="E10" s="121"/>
      <c r="F10" s="121"/>
      <c r="G10" s="121"/>
    </row>
    <row r="11" ht="8.25" customHeight="1"/>
    <row r="12" spans="1:7" ht="15.75">
      <c r="A12" s="121" t="s">
        <v>272</v>
      </c>
      <c r="B12" s="121"/>
      <c r="C12" s="121"/>
      <c r="D12" s="121"/>
      <c r="E12" s="121"/>
      <c r="F12" s="121"/>
      <c r="G12" s="121"/>
    </row>
    <row r="13" spans="2:7" ht="16.5" customHeight="1">
      <c r="B13" s="329" t="s">
        <v>271</v>
      </c>
      <c r="C13" s="329"/>
      <c r="D13" s="329"/>
      <c r="E13" s="329"/>
      <c r="F13" s="329"/>
      <c r="G13" s="329"/>
    </row>
    <row r="14" spans="2:7" s="9" customFormat="1" ht="13.5" customHeight="1">
      <c r="B14" s="26" t="s">
        <v>17</v>
      </c>
      <c r="C14" s="26"/>
      <c r="D14" s="26"/>
      <c r="E14" s="26"/>
      <c r="F14" s="26"/>
      <c r="G14" s="26"/>
    </row>
    <row r="15" ht="16.5" customHeight="1" thickBot="1"/>
    <row r="16" spans="1:7" ht="15">
      <c r="A16" s="334" t="s">
        <v>74</v>
      </c>
      <c r="B16" s="327" t="s">
        <v>62</v>
      </c>
      <c r="C16" s="327" t="s">
        <v>7</v>
      </c>
      <c r="D16" s="327"/>
      <c r="E16" s="327" t="s">
        <v>51</v>
      </c>
      <c r="F16" s="327" t="s">
        <v>182</v>
      </c>
      <c r="G16" s="331" t="s">
        <v>52</v>
      </c>
    </row>
    <row r="17" spans="1:7" ht="30.75" thickBot="1">
      <c r="A17" s="335"/>
      <c r="B17" s="333"/>
      <c r="C17" s="156" t="s">
        <v>181</v>
      </c>
      <c r="D17" s="156" t="s">
        <v>53</v>
      </c>
      <c r="E17" s="330"/>
      <c r="F17" s="330"/>
      <c r="G17" s="332"/>
    </row>
    <row r="18" spans="1:7" ht="15.75" thickBot="1">
      <c r="A18" s="325">
        <v>1</v>
      </c>
      <c r="B18" s="326"/>
      <c r="C18" s="142">
        <v>2</v>
      </c>
      <c r="D18" s="142">
        <v>3</v>
      </c>
      <c r="E18" s="142">
        <v>4</v>
      </c>
      <c r="F18" s="142">
        <v>5</v>
      </c>
      <c r="G18" s="159">
        <v>6</v>
      </c>
    </row>
    <row r="19" spans="1:7" ht="45">
      <c r="A19" s="157" t="s">
        <v>75</v>
      </c>
      <c r="B19" s="158" t="s">
        <v>237</v>
      </c>
      <c r="C19" s="198" t="s">
        <v>8</v>
      </c>
      <c r="D19" s="198" t="s">
        <v>8</v>
      </c>
      <c r="E19" s="192" t="s">
        <v>8</v>
      </c>
      <c r="F19" s="192" t="s">
        <v>8</v>
      </c>
      <c r="G19" s="243">
        <f>(G21+G22)/2</f>
        <v>2</v>
      </c>
    </row>
    <row r="20" spans="1:7" ht="15">
      <c r="A20" s="244"/>
      <c r="B20" s="119" t="s">
        <v>58</v>
      </c>
      <c r="C20" s="199"/>
      <c r="D20" s="199"/>
      <c r="E20" s="193"/>
      <c r="F20" s="193"/>
      <c r="G20" s="195"/>
    </row>
    <row r="21" spans="1:7" ht="60">
      <c r="A21" s="149" t="s">
        <v>76</v>
      </c>
      <c r="B21" s="117" t="s">
        <v>128</v>
      </c>
      <c r="C21" s="245">
        <v>0.3</v>
      </c>
      <c r="D21" s="245">
        <v>0.3</v>
      </c>
      <c r="E21" s="194">
        <f>IF(D21=0,IF(C21=0,100%,120%),C21/D21)</f>
        <v>1</v>
      </c>
      <c r="F21" s="193" t="s">
        <v>54</v>
      </c>
      <c r="G21" s="195">
        <f>IF(F21="прямая",IF(E21&lt;80%,3,IF(E21&gt;120%,1,2)),IF(E21&gt;120%,3,IF(E21&lt;80%,1,2)))</f>
        <v>2</v>
      </c>
    </row>
    <row r="22" spans="1:7" ht="75">
      <c r="A22" s="149" t="s">
        <v>97</v>
      </c>
      <c r="B22" s="117" t="s">
        <v>238</v>
      </c>
      <c r="C22" s="193">
        <f>SUM(C24:C27)</f>
        <v>10</v>
      </c>
      <c r="D22" s="193">
        <f>SUM(D24:D27)</f>
        <v>10</v>
      </c>
      <c r="E22" s="194">
        <f>IF(D22=0,IF(C22=0,100%,120%),C22/D22)</f>
        <v>1</v>
      </c>
      <c r="F22" s="193" t="s">
        <v>54</v>
      </c>
      <c r="G22" s="195">
        <f>IF(F22="прямая",IF(E22&lt;80%,3,IF(E22&gt;120%,1,2)),IF(E22&gt;120%,3,IF(E22&lt;80%,1,2)))</f>
        <v>2</v>
      </c>
    </row>
    <row r="23" spans="1:7" ht="15">
      <c r="A23" s="244"/>
      <c r="B23" s="119" t="s">
        <v>63</v>
      </c>
      <c r="C23" s="199"/>
      <c r="D23" s="199"/>
      <c r="E23" s="193"/>
      <c r="F23" s="193"/>
      <c r="G23" s="195"/>
    </row>
    <row r="24" spans="1:7" ht="30">
      <c r="A24" s="153" t="s">
        <v>90</v>
      </c>
      <c r="B24" s="119" t="s">
        <v>94</v>
      </c>
      <c r="C24" s="199">
        <v>4</v>
      </c>
      <c r="D24" s="199">
        <v>4</v>
      </c>
      <c r="E24" s="194">
        <f>IF(D24=0,IF(C24=0,100%,120%),C24/D24)</f>
        <v>1</v>
      </c>
      <c r="F24" s="193" t="s">
        <v>8</v>
      </c>
      <c r="G24" s="195" t="s">
        <v>8</v>
      </c>
    </row>
    <row r="25" spans="1:7" ht="60">
      <c r="A25" s="153" t="s">
        <v>91</v>
      </c>
      <c r="B25" s="119" t="s">
        <v>95</v>
      </c>
      <c r="C25" s="199">
        <v>1</v>
      </c>
      <c r="D25" s="199">
        <v>1</v>
      </c>
      <c r="E25" s="194">
        <f>IF(D25=0,IF(C25=0,100%,120%),C25/D25)</f>
        <v>1</v>
      </c>
      <c r="F25" s="193" t="s">
        <v>8</v>
      </c>
      <c r="G25" s="195" t="s">
        <v>8</v>
      </c>
    </row>
    <row r="26" spans="1:7" ht="30">
      <c r="A26" s="153" t="s">
        <v>92</v>
      </c>
      <c r="B26" s="119" t="s">
        <v>96</v>
      </c>
      <c r="C26" s="199">
        <v>4</v>
      </c>
      <c r="D26" s="199">
        <v>4</v>
      </c>
      <c r="E26" s="194">
        <f>IF(D26=0,IF(C26=0,100%,120%),C26/D26)</f>
        <v>1</v>
      </c>
      <c r="F26" s="193" t="s">
        <v>8</v>
      </c>
      <c r="G26" s="195" t="s">
        <v>8</v>
      </c>
    </row>
    <row r="27" spans="1:7" ht="45">
      <c r="A27" s="153" t="s">
        <v>93</v>
      </c>
      <c r="B27" s="119" t="s">
        <v>239</v>
      </c>
      <c r="C27" s="199">
        <v>1</v>
      </c>
      <c r="D27" s="199">
        <v>1</v>
      </c>
      <c r="E27" s="194">
        <f>IF(D27=0,IF(C27=0,100%,120%),C27/D27)</f>
        <v>1</v>
      </c>
      <c r="F27" s="193" t="s">
        <v>8</v>
      </c>
      <c r="G27" s="195" t="s">
        <v>8</v>
      </c>
    </row>
    <row r="28" spans="1:7" ht="45">
      <c r="A28" s="149" t="s">
        <v>77</v>
      </c>
      <c r="B28" s="119" t="s">
        <v>240</v>
      </c>
      <c r="C28" s="199">
        <f>SUM(C30:C32)</f>
        <v>1</v>
      </c>
      <c r="D28" s="199">
        <f>SUM(D30:D32)</f>
        <v>1</v>
      </c>
      <c r="E28" s="193" t="s">
        <v>8</v>
      </c>
      <c r="F28" s="193" t="s">
        <v>8</v>
      </c>
      <c r="G28" s="195">
        <f>SUM(G30:G32)/3</f>
        <v>2</v>
      </c>
    </row>
    <row r="29" spans="1:7" ht="15">
      <c r="A29" s="244"/>
      <c r="B29" s="119" t="s">
        <v>55</v>
      </c>
      <c r="C29" s="199"/>
      <c r="D29" s="199"/>
      <c r="E29" s="193"/>
      <c r="F29" s="193"/>
      <c r="G29" s="195"/>
    </row>
    <row r="30" spans="1:7" ht="45">
      <c r="A30" s="149" t="s">
        <v>78</v>
      </c>
      <c r="B30" s="117" t="s">
        <v>116</v>
      </c>
      <c r="C30" s="199">
        <v>1</v>
      </c>
      <c r="D30" s="199">
        <v>1</v>
      </c>
      <c r="E30" s="194">
        <f>IF(D30=0,IF(C30=0,100%,120%),C30/D30)</f>
        <v>1</v>
      </c>
      <c r="F30" s="193" t="s">
        <v>54</v>
      </c>
      <c r="G30" s="195">
        <f aca="true" t="shared" si="0" ref="G30:G36">IF(F30="прямая",IF(E30&lt;80%,3,IF(E30&gt;120%,1,2)),IF(E30&gt;120%,3,IF(E30&lt;80%,1,2)))</f>
        <v>2</v>
      </c>
    </row>
    <row r="31" spans="1:7" ht="60">
      <c r="A31" s="149" t="s">
        <v>79</v>
      </c>
      <c r="B31" s="117" t="s">
        <v>117</v>
      </c>
      <c r="C31" s="199">
        <v>0</v>
      </c>
      <c r="D31" s="199">
        <v>0</v>
      </c>
      <c r="E31" s="194">
        <f>IF(D31=0,IF(C31=0,100%,120%),C31/D31)</f>
        <v>1</v>
      </c>
      <c r="F31" s="193" t="s">
        <v>54</v>
      </c>
      <c r="G31" s="195">
        <f t="shared" si="0"/>
        <v>2</v>
      </c>
    </row>
    <row r="32" spans="1:7" ht="60">
      <c r="A32" s="149" t="s">
        <v>80</v>
      </c>
      <c r="B32" s="117" t="s">
        <v>118</v>
      </c>
      <c r="C32" s="199">
        <v>0</v>
      </c>
      <c r="D32" s="199">
        <v>0</v>
      </c>
      <c r="E32" s="194">
        <f>IF(D32=0,IF(C32=0,100%,120%),C32/D32)</f>
        <v>1</v>
      </c>
      <c r="F32" s="193" t="s">
        <v>54</v>
      </c>
      <c r="G32" s="195">
        <f t="shared" si="0"/>
        <v>2</v>
      </c>
    </row>
    <row r="33" spans="1:7" ht="60">
      <c r="A33" s="149" t="s">
        <v>81</v>
      </c>
      <c r="B33" s="119" t="s">
        <v>241</v>
      </c>
      <c r="C33" s="199">
        <v>1</v>
      </c>
      <c r="D33" s="199">
        <v>1</v>
      </c>
      <c r="E33" s="194">
        <f>IF(D33=0,IF(C33=0,100%,120%),C33/D33)</f>
        <v>1</v>
      </c>
      <c r="F33" s="193" t="s">
        <v>54</v>
      </c>
      <c r="G33" s="195">
        <f t="shared" si="0"/>
        <v>2</v>
      </c>
    </row>
    <row r="34" spans="1:7" ht="75">
      <c r="A34" s="149" t="s">
        <v>82</v>
      </c>
      <c r="B34" s="119" t="s">
        <v>89</v>
      </c>
      <c r="C34" s="199">
        <v>1</v>
      </c>
      <c r="D34" s="199">
        <v>1</v>
      </c>
      <c r="E34" s="194">
        <f>IF(D34=0,IF(C34=0,100%,120%),C34/D34)</f>
        <v>1</v>
      </c>
      <c r="F34" s="193" t="s">
        <v>54</v>
      </c>
      <c r="G34" s="195">
        <f t="shared" si="0"/>
        <v>2</v>
      </c>
    </row>
    <row r="35" spans="1:7" ht="45">
      <c r="A35" s="149" t="s">
        <v>83</v>
      </c>
      <c r="B35" s="119" t="s">
        <v>248</v>
      </c>
      <c r="C35" s="199" t="s">
        <v>8</v>
      </c>
      <c r="D35" s="199" t="s">
        <v>8</v>
      </c>
      <c r="E35" s="193"/>
      <c r="F35" s="193"/>
      <c r="G35" s="196">
        <f>G36</f>
        <v>2</v>
      </c>
    </row>
    <row r="36" spans="1:7" ht="90">
      <c r="A36" s="149" t="s">
        <v>84</v>
      </c>
      <c r="B36" s="117" t="s">
        <v>242</v>
      </c>
      <c r="C36" s="283">
        <v>0.02</v>
      </c>
      <c r="D36" s="283">
        <v>0.0194</v>
      </c>
      <c r="E36" s="194">
        <f>IF(D36=0,IF(C36=0,100%,120%),C36/D36)</f>
        <v>1.0309278350515463</v>
      </c>
      <c r="F36" s="193" t="s">
        <v>56</v>
      </c>
      <c r="G36" s="195">
        <f t="shared" si="0"/>
        <v>2</v>
      </c>
    </row>
    <row r="37" spans="1:7" ht="60">
      <c r="A37" s="149" t="s">
        <v>85</v>
      </c>
      <c r="B37" s="119" t="s">
        <v>249</v>
      </c>
      <c r="C37" s="283">
        <f>C39+C40</f>
        <v>0.15</v>
      </c>
      <c r="D37" s="283">
        <f>D39+D40</f>
        <v>0.1649</v>
      </c>
      <c r="E37" s="193" t="s">
        <v>8</v>
      </c>
      <c r="F37" s="193" t="s">
        <v>8</v>
      </c>
      <c r="G37" s="195">
        <f>SUM(G39:G40)/2</f>
        <v>2</v>
      </c>
    </row>
    <row r="38" spans="1:7" ht="15">
      <c r="A38" s="244"/>
      <c r="B38" s="119" t="s">
        <v>55</v>
      </c>
      <c r="C38" s="199"/>
      <c r="D38" s="199"/>
      <c r="E38" s="193"/>
      <c r="F38" s="193"/>
      <c r="G38" s="195"/>
    </row>
    <row r="39" spans="1:7" ht="60">
      <c r="A39" s="149" t="s">
        <v>86</v>
      </c>
      <c r="B39" s="117" t="s">
        <v>243</v>
      </c>
      <c r="C39" s="201">
        <v>0.13</v>
      </c>
      <c r="D39" s="201">
        <v>0.1455</v>
      </c>
      <c r="E39" s="194">
        <f>IF(D39=0,IF(C39=0,100%,120%),C39/D39)</f>
        <v>0.8934707903780069</v>
      </c>
      <c r="F39" s="193" t="s">
        <v>56</v>
      </c>
      <c r="G39" s="195">
        <f>IF(F39="прямая",IF(E39&lt;80%,3,IF(E39&gt;120%,1,2)),IF(E39&gt;120%,3,IF(E39&lt;80%,1,2)))</f>
        <v>2</v>
      </c>
    </row>
    <row r="40" spans="1:7" ht="90">
      <c r="A40" s="149" t="s">
        <v>87</v>
      </c>
      <c r="B40" s="117" t="s">
        <v>244</v>
      </c>
      <c r="C40" s="201">
        <v>0.02</v>
      </c>
      <c r="D40" s="201">
        <v>0.0194</v>
      </c>
      <c r="E40" s="194">
        <f>IF(D40=0,IF(C40=0,100%,120%),C40/D40)</f>
        <v>1.0309278350515463</v>
      </c>
      <c r="F40" s="193" t="s">
        <v>56</v>
      </c>
      <c r="G40" s="195">
        <f>IF(F40="прямая",IF(E40&lt;80%,3,IF(E40&gt;120%,1,2)),IF(E40&gt;120%,3,IF(E40&lt;80%,1,2)))</f>
        <v>2</v>
      </c>
    </row>
    <row r="41" spans="1:7" ht="30.75" thickBot="1">
      <c r="A41" s="247" t="s">
        <v>88</v>
      </c>
      <c r="B41" s="155" t="s">
        <v>98</v>
      </c>
      <c r="C41" s="200" t="s">
        <v>8</v>
      </c>
      <c r="D41" s="200" t="s">
        <v>8</v>
      </c>
      <c r="E41" s="197" t="s">
        <v>8</v>
      </c>
      <c r="F41" s="197" t="s">
        <v>8</v>
      </c>
      <c r="G41" s="248">
        <f>(G19+G28+G33+G34+G35+G37)/6</f>
        <v>2</v>
      </c>
    </row>
    <row r="43" spans="1:7" ht="15.75">
      <c r="A43" s="220"/>
      <c r="B43" s="249" t="s">
        <v>333</v>
      </c>
      <c r="C43" s="220"/>
      <c r="D43" s="220"/>
      <c r="E43" s="328" t="s">
        <v>334</v>
      </c>
      <c r="F43" s="328"/>
      <c r="G43" s="328"/>
    </row>
  </sheetData>
  <sheetProtection formatCells="0" selectLockedCells="1"/>
  <mergeCells count="9">
    <mergeCell ref="A18:B18"/>
    <mergeCell ref="C16:D16"/>
    <mergeCell ref="E43:G43"/>
    <mergeCell ref="B13:G13"/>
    <mergeCell ref="F16:F17"/>
    <mergeCell ref="G16:G17"/>
    <mergeCell ref="B16:B17"/>
    <mergeCell ref="E16:E17"/>
    <mergeCell ref="A16:A17"/>
  </mergeCells>
  <printOptions/>
  <pageMargins left="0.3937007874015748" right="0.31496062992125984" top="0" bottom="0.1968503937007874" header="0.1968503937007874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4"/>
  <sheetViews>
    <sheetView view="pageBreakPreview" zoomScaleSheetLayoutView="100" zoomScalePageLayoutView="0" workbookViewId="0" topLeftCell="A19">
      <selection activeCell="D26" sqref="D26"/>
    </sheetView>
  </sheetViews>
  <sheetFormatPr defaultColWidth="10.75390625" defaultRowHeight="12.75" outlineLevelCol="1"/>
  <cols>
    <col min="1" max="1" width="6.25390625" style="29" customWidth="1"/>
    <col min="2" max="2" width="63.875" style="8" customWidth="1"/>
    <col min="3" max="3" width="14.375" style="8" customWidth="1"/>
    <col min="4" max="4" width="14.375" style="8" customWidth="1" outlineLevel="1"/>
    <col min="5" max="5" width="13.25390625" style="8" customWidth="1" outlineLevel="1"/>
    <col min="6" max="7" width="15.75390625" style="8" customWidth="1" outlineLevel="1"/>
    <col min="8" max="16384" width="10.75390625" style="8" customWidth="1"/>
  </cols>
  <sheetData>
    <row r="2" spans="1:7" ht="15.75">
      <c r="A2" s="120" t="s">
        <v>345</v>
      </c>
      <c r="B2" s="121"/>
      <c r="C2" s="121"/>
      <c r="D2" s="121"/>
      <c r="E2" s="121"/>
      <c r="F2" s="121"/>
      <c r="G2" s="121"/>
    </row>
    <row r="3" spans="2:7" ht="16.5" customHeight="1">
      <c r="B3" s="329" t="s">
        <v>271</v>
      </c>
      <c r="C3" s="329"/>
      <c r="D3" s="329"/>
      <c r="E3" s="329"/>
      <c r="F3" s="329"/>
      <c r="G3" s="329"/>
    </row>
    <row r="4" spans="1:7" s="9" customFormat="1" ht="13.5" customHeight="1">
      <c r="A4" s="28"/>
      <c r="B4" s="26" t="s">
        <v>17</v>
      </c>
      <c r="C4" s="26"/>
      <c r="D4" s="26"/>
      <c r="E4" s="26"/>
      <c r="F4" s="26"/>
      <c r="G4" s="26"/>
    </row>
    <row r="5" ht="10.5" customHeight="1" thickBot="1"/>
    <row r="6" spans="1:7" s="122" customFormat="1" ht="15" customHeight="1">
      <c r="A6" s="337" t="s">
        <v>74</v>
      </c>
      <c r="B6" s="343" t="s">
        <v>50</v>
      </c>
      <c r="C6" s="341" t="s">
        <v>7</v>
      </c>
      <c r="D6" s="342"/>
      <c r="E6" s="343" t="s">
        <v>51</v>
      </c>
      <c r="F6" s="343" t="s">
        <v>182</v>
      </c>
      <c r="G6" s="345" t="s">
        <v>52</v>
      </c>
    </row>
    <row r="7" spans="1:7" s="122" customFormat="1" ht="45.75" customHeight="1" thickBot="1">
      <c r="A7" s="338"/>
      <c r="B7" s="344"/>
      <c r="C7" s="156" t="s">
        <v>181</v>
      </c>
      <c r="D7" s="156" t="s">
        <v>53</v>
      </c>
      <c r="E7" s="344"/>
      <c r="F7" s="344"/>
      <c r="G7" s="346"/>
    </row>
    <row r="8" spans="1:7" s="123" customFormat="1" ht="15.75" thickBot="1">
      <c r="A8" s="339">
        <v>1</v>
      </c>
      <c r="B8" s="340"/>
      <c r="C8" s="142">
        <v>2</v>
      </c>
      <c r="D8" s="142">
        <v>3</v>
      </c>
      <c r="E8" s="142">
        <v>4</v>
      </c>
      <c r="F8" s="142">
        <v>5</v>
      </c>
      <c r="G8" s="159">
        <v>6</v>
      </c>
    </row>
    <row r="9" spans="1:7" ht="30">
      <c r="A9" s="153" t="s">
        <v>75</v>
      </c>
      <c r="B9" s="119" t="s">
        <v>245</v>
      </c>
      <c r="C9" s="199" t="s">
        <v>8</v>
      </c>
      <c r="D9" s="199" t="s">
        <v>8</v>
      </c>
      <c r="E9" s="106" t="s">
        <v>8</v>
      </c>
      <c r="F9" s="106" t="s">
        <v>8</v>
      </c>
      <c r="G9" s="150">
        <f>(G11+G12+G15)/3</f>
        <v>0.4166666666666667</v>
      </c>
    </row>
    <row r="10" spans="1:7" ht="15">
      <c r="A10" s="153"/>
      <c r="B10" s="119" t="s">
        <v>55</v>
      </c>
      <c r="C10" s="199"/>
      <c r="D10" s="199"/>
      <c r="E10" s="106"/>
      <c r="F10" s="106"/>
      <c r="G10" s="150"/>
    </row>
    <row r="11" spans="1:7" s="124" customFormat="1" ht="45" customHeight="1">
      <c r="A11" s="149" t="s">
        <v>76</v>
      </c>
      <c r="B11" s="117" t="s">
        <v>120</v>
      </c>
      <c r="C11" s="199">
        <v>29</v>
      </c>
      <c r="D11" s="199">
        <v>29</v>
      </c>
      <c r="E11" s="194">
        <f>IF(D11=0,IF(C11=0,100%,120%),C11/D11)</f>
        <v>1</v>
      </c>
      <c r="F11" s="106" t="s">
        <v>56</v>
      </c>
      <c r="G11" s="195">
        <f>IF(F11="прямая",IF(E11&lt;80%,0.75,IF(E11&gt;120%,0.25,0.5)),IF(E11&gt;120%,0.75,IF(E11&lt;80%,0.25,0.5)))</f>
        <v>0.5</v>
      </c>
    </row>
    <row r="12" spans="1:7" s="124" customFormat="1" ht="45">
      <c r="A12" s="149" t="s">
        <v>97</v>
      </c>
      <c r="B12" s="117" t="s">
        <v>121</v>
      </c>
      <c r="C12" s="199">
        <f>C13+C14</f>
        <v>39</v>
      </c>
      <c r="D12" s="199">
        <f>D13+D14</f>
        <v>44</v>
      </c>
      <c r="E12" s="194">
        <f>IF(D12=0,IF(C12=0,100%,120%),C12/D12)</f>
        <v>0.8863636363636364</v>
      </c>
      <c r="F12" s="106" t="s">
        <v>56</v>
      </c>
      <c r="G12" s="195">
        <f>IF(F12="прямая",IF(E12&lt;80%,0.75,IF(E12&gt;120%,0.25,0.5)),IF(E12&gt;120%,0.75,IF(E12&lt;80%,0.25,0.5)))</f>
        <v>0.5</v>
      </c>
    </row>
    <row r="13" spans="1:7" ht="45">
      <c r="A13" s="153" t="s">
        <v>90</v>
      </c>
      <c r="B13" s="119" t="s">
        <v>102</v>
      </c>
      <c r="C13" s="199">
        <v>14</v>
      </c>
      <c r="D13" s="199">
        <v>15</v>
      </c>
      <c r="E13" s="194">
        <f>IF(D13=0,IF(C13=0,100%,120%),C13/D13)</f>
        <v>0.9333333333333333</v>
      </c>
      <c r="F13" s="106" t="s">
        <v>8</v>
      </c>
      <c r="G13" s="150" t="s">
        <v>8</v>
      </c>
    </row>
    <row r="14" spans="1:7" ht="15">
      <c r="A14" s="153" t="s">
        <v>91</v>
      </c>
      <c r="B14" s="119" t="s">
        <v>103</v>
      </c>
      <c r="C14" s="199">
        <v>25</v>
      </c>
      <c r="D14" s="199">
        <v>29</v>
      </c>
      <c r="E14" s="194">
        <f>IF(D14=0,IF(C14=0,100%,120%),C14/D14)</f>
        <v>0.8620689655172413</v>
      </c>
      <c r="F14" s="106" t="s">
        <v>8</v>
      </c>
      <c r="G14" s="150" t="s">
        <v>8</v>
      </c>
    </row>
    <row r="15" spans="1:7" s="124" customFormat="1" ht="90">
      <c r="A15" s="149" t="s">
        <v>283</v>
      </c>
      <c r="B15" s="117" t="s">
        <v>246</v>
      </c>
      <c r="C15" s="283">
        <v>0</v>
      </c>
      <c r="D15" s="283">
        <v>0.0485</v>
      </c>
      <c r="E15" s="194">
        <f>IF(D15=0,IF(C15=0,100%,120%),C15/D15)</f>
        <v>0</v>
      </c>
      <c r="F15" s="106" t="s">
        <v>56</v>
      </c>
      <c r="G15" s="195">
        <f>IF(F15="прямая",IF(E15&lt;80%,0.75,IF(E15&gt;120%,0.25,0.5)),IF(E15&gt;120%,0.75,IF(E15&lt;80%,0.25,0.5)))</f>
        <v>0.25</v>
      </c>
    </row>
    <row r="16" spans="1:7" s="124" customFormat="1" ht="15">
      <c r="A16" s="149"/>
      <c r="B16" s="117"/>
      <c r="C16" s="199"/>
      <c r="D16" s="199"/>
      <c r="E16" s="106"/>
      <c r="F16" s="106"/>
      <c r="G16" s="150"/>
    </row>
    <row r="17" spans="1:7" ht="45">
      <c r="A17" s="153" t="s">
        <v>77</v>
      </c>
      <c r="B17" s="119" t="s">
        <v>122</v>
      </c>
      <c r="C17" s="199" t="s">
        <v>8</v>
      </c>
      <c r="D17" s="199" t="s">
        <v>8</v>
      </c>
      <c r="E17" s="106" t="s">
        <v>8</v>
      </c>
      <c r="F17" s="106" t="s">
        <v>8</v>
      </c>
      <c r="G17" s="150">
        <f>G18</f>
        <v>0.5</v>
      </c>
    </row>
    <row r="18" spans="1:7" ht="45">
      <c r="A18" s="149" t="s">
        <v>78</v>
      </c>
      <c r="B18" s="117" t="s">
        <v>284</v>
      </c>
      <c r="C18" s="283">
        <v>0.04</v>
      </c>
      <c r="D18" s="283">
        <v>0.0485</v>
      </c>
      <c r="E18" s="194">
        <f>IF(D18=0,IF(C18=0,100%,120%),C18/D18)</f>
        <v>0.8247422680412371</v>
      </c>
      <c r="F18" s="106" t="s">
        <v>56</v>
      </c>
      <c r="G18" s="195">
        <f>IF(F18="прямая",IF(E18&lt;80%,0.75,IF(E18&gt;120%,0.25,0.5)),IF(E18&gt;120%,0.75,IF(E18&lt;80%,0.25,0.5)))</f>
        <v>0.5</v>
      </c>
    </row>
    <row r="19" spans="1:7" s="124" customFormat="1" ht="15">
      <c r="A19" s="149"/>
      <c r="B19" s="117"/>
      <c r="C19" s="199"/>
      <c r="D19" s="199"/>
      <c r="E19" s="106"/>
      <c r="F19" s="106"/>
      <c r="G19" s="150"/>
    </row>
    <row r="20" spans="1:7" ht="30">
      <c r="A20" s="153" t="s">
        <v>81</v>
      </c>
      <c r="B20" s="119" t="s">
        <v>285</v>
      </c>
      <c r="C20" s="199" t="s">
        <v>8</v>
      </c>
      <c r="D20" s="199" t="s">
        <v>8</v>
      </c>
      <c r="E20" s="106" t="s">
        <v>8</v>
      </c>
      <c r="F20" s="106" t="s">
        <v>8</v>
      </c>
      <c r="G20" s="150">
        <f>(G22+G23)/2</f>
        <v>0.5</v>
      </c>
    </row>
    <row r="21" spans="1:7" ht="15">
      <c r="A21" s="153"/>
      <c r="B21" s="119" t="s">
        <v>55</v>
      </c>
      <c r="C21" s="199"/>
      <c r="D21" s="199"/>
      <c r="E21" s="106"/>
      <c r="F21" s="106"/>
      <c r="G21" s="150"/>
    </row>
    <row r="22" spans="1:7" ht="60">
      <c r="A22" s="149" t="s">
        <v>99</v>
      </c>
      <c r="B22" s="117" t="s">
        <v>286</v>
      </c>
      <c r="C22" s="250">
        <v>1</v>
      </c>
      <c r="D22" s="250">
        <v>1</v>
      </c>
      <c r="E22" s="194">
        <f>IF(D22=0,IF(C22=0,100%,120%),C22/D22)</f>
        <v>1</v>
      </c>
      <c r="F22" s="106" t="s">
        <v>54</v>
      </c>
      <c r="G22" s="195">
        <f>IF(F22="прямая",IF(E22&lt;80%,0.75,IF(E22&gt;120%,0.25,0.5)),IF(E22&gt;120%,0.75,IF(E22&lt;80%,0.25,0.5)))</f>
        <v>0.5</v>
      </c>
    </row>
    <row r="23" spans="1:7" ht="75">
      <c r="A23" s="149" t="s">
        <v>107</v>
      </c>
      <c r="B23" s="117" t="s">
        <v>287</v>
      </c>
      <c r="C23" s="283">
        <v>0.02</v>
      </c>
      <c r="D23" s="283">
        <v>0.0194</v>
      </c>
      <c r="E23" s="194">
        <f>IF(D23=0,IF(C23=0,100%,120%),C23/D23)</f>
        <v>1.0309278350515463</v>
      </c>
      <c r="F23" s="106" t="s">
        <v>56</v>
      </c>
      <c r="G23" s="195">
        <f>IF(F23="прямая",IF(E23&lt;80%,0.75,IF(E23&gt;120%,0.25,0.5)),IF(E23&gt;120%,0.75,IF(E23&lt;80%,0.25,0.5)))</f>
        <v>0.5</v>
      </c>
    </row>
    <row r="24" spans="1:7" ht="45">
      <c r="A24" s="153" t="s">
        <v>82</v>
      </c>
      <c r="B24" s="119" t="s">
        <v>288</v>
      </c>
      <c r="C24" s="201" t="s">
        <v>8</v>
      </c>
      <c r="D24" s="201" t="s">
        <v>8</v>
      </c>
      <c r="E24" s="106" t="s">
        <v>8</v>
      </c>
      <c r="F24" s="106" t="s">
        <v>8</v>
      </c>
      <c r="G24" s="150">
        <f>G25</f>
        <v>0.1</v>
      </c>
    </row>
    <row r="25" spans="1:7" ht="60">
      <c r="A25" s="153" t="s">
        <v>100</v>
      </c>
      <c r="B25" s="117" t="s">
        <v>289</v>
      </c>
      <c r="C25" s="201">
        <v>0</v>
      </c>
      <c r="D25" s="201">
        <v>0.0097</v>
      </c>
      <c r="E25" s="194">
        <f>IF(D25=0,IF(C25=0,100%,120%),C25/D25)</f>
        <v>0</v>
      </c>
      <c r="F25" s="106" t="s">
        <v>56</v>
      </c>
      <c r="G25" s="195">
        <f>IF(F25="прямая",IF(E25&lt;80%,0.3,IF(E25&gt;120%,0.1,0.2)),IF(E25&gt;120%,0.3,IF(E25&lt;80%,0.1,0.2)))</f>
        <v>0.1</v>
      </c>
    </row>
    <row r="26" spans="1:7" ht="30.75" thickBot="1">
      <c r="A26" s="154" t="s">
        <v>83</v>
      </c>
      <c r="B26" s="155" t="s">
        <v>101</v>
      </c>
      <c r="C26" s="200" t="s">
        <v>8</v>
      </c>
      <c r="D26" s="200" t="s">
        <v>8</v>
      </c>
      <c r="E26" s="151" t="s">
        <v>8</v>
      </c>
      <c r="F26" s="151" t="s">
        <v>8</v>
      </c>
      <c r="G26" s="251">
        <f>(G9+G17+G20+G24)/4</f>
        <v>0.3791666666666667</v>
      </c>
    </row>
    <row r="28" spans="1:7" s="124" customFormat="1" ht="15.75">
      <c r="A28" s="220"/>
      <c r="B28" s="249" t="s">
        <v>333</v>
      </c>
      <c r="C28" s="220"/>
      <c r="D28" s="328" t="s">
        <v>334</v>
      </c>
      <c r="E28" s="328"/>
      <c r="F28" s="336"/>
      <c r="G28" s="336"/>
    </row>
    <row r="29" s="124" customFormat="1" ht="15">
      <c r="B29" s="124" t="s">
        <v>335</v>
      </c>
    </row>
    <row r="30" ht="32.25" customHeight="1">
      <c r="A30" s="8"/>
    </row>
    <row r="31" ht="15">
      <c r="A31" s="8"/>
    </row>
    <row r="32" ht="15">
      <c r="A32" s="8"/>
    </row>
    <row r="33" ht="19.5" customHeight="1">
      <c r="A33" s="8"/>
    </row>
    <row r="34" s="220" customFormat="1" ht="30" customHeight="1">
      <c r="A34" s="252"/>
    </row>
  </sheetData>
  <sheetProtection formatCells="0" selectLockedCells="1"/>
  <mergeCells count="10">
    <mergeCell ref="B3:G3"/>
    <mergeCell ref="G6:G7"/>
    <mergeCell ref="B6:B7"/>
    <mergeCell ref="F6:F7"/>
    <mergeCell ref="D28:E28"/>
    <mergeCell ref="F28:G28"/>
    <mergeCell ref="A6:A7"/>
    <mergeCell ref="A8:B8"/>
    <mergeCell ref="C6:D6"/>
    <mergeCell ref="E6:E7"/>
  </mergeCells>
  <printOptions/>
  <pageMargins left="0.7874015748031497" right="0.31496062992125984" top="0.1968503937007874" bottom="0.1968503937007874" header="0.1968503937007874" footer="0.196850393700787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6"/>
  <sheetViews>
    <sheetView view="pageBreakPreview" zoomScaleSheetLayoutView="100" zoomScalePageLayoutView="0" workbookViewId="0" topLeftCell="A31">
      <selection activeCell="C31" sqref="C31"/>
    </sheetView>
  </sheetViews>
  <sheetFormatPr defaultColWidth="10.75390625" defaultRowHeight="12.75" outlineLevelCol="1"/>
  <cols>
    <col min="1" max="1" width="5.75390625" style="29" bestFit="1" customWidth="1"/>
    <col min="2" max="2" width="64.375" style="8" customWidth="1"/>
    <col min="3" max="3" width="14.00390625" style="8" customWidth="1"/>
    <col min="4" max="7" width="14.00390625" style="8" customWidth="1" outlineLevel="1"/>
    <col min="8" max="16384" width="10.75390625" style="8" customWidth="1"/>
  </cols>
  <sheetData>
    <row r="2" spans="1:7" ht="15.75">
      <c r="A2" s="121" t="s">
        <v>346</v>
      </c>
      <c r="B2" s="121"/>
      <c r="C2" s="121"/>
      <c r="D2" s="121"/>
      <c r="E2" s="121"/>
      <c r="F2" s="121"/>
      <c r="G2" s="121"/>
    </row>
    <row r="3" spans="2:7" ht="16.5" customHeight="1">
      <c r="B3" s="329" t="s">
        <v>271</v>
      </c>
      <c r="C3" s="329"/>
      <c r="D3" s="329"/>
      <c r="E3" s="329"/>
      <c r="F3" s="329"/>
      <c r="G3" s="329"/>
    </row>
    <row r="4" spans="1:7" s="9" customFormat="1" ht="13.5" customHeight="1">
      <c r="A4" s="28"/>
      <c r="B4" s="33" t="s">
        <v>17</v>
      </c>
      <c r="C4" s="34"/>
      <c r="D4" s="33"/>
      <c r="E4" s="26"/>
      <c r="F4" s="26"/>
      <c r="G4" s="26"/>
    </row>
    <row r="5" ht="12.75" customHeight="1" thickBot="1"/>
    <row r="6" spans="1:7" s="122" customFormat="1" ht="15" customHeight="1">
      <c r="A6" s="334" t="s">
        <v>109</v>
      </c>
      <c r="B6" s="327" t="s">
        <v>50</v>
      </c>
      <c r="C6" s="327" t="s">
        <v>7</v>
      </c>
      <c r="D6" s="327"/>
      <c r="E6" s="327" t="s">
        <v>51</v>
      </c>
      <c r="F6" s="327" t="s">
        <v>182</v>
      </c>
      <c r="G6" s="331" t="s">
        <v>52</v>
      </c>
    </row>
    <row r="7" spans="1:7" s="122" customFormat="1" ht="30.75" thickBot="1">
      <c r="A7" s="335"/>
      <c r="B7" s="333"/>
      <c r="C7" s="156" t="s">
        <v>181</v>
      </c>
      <c r="D7" s="156" t="s">
        <v>53</v>
      </c>
      <c r="E7" s="330"/>
      <c r="F7" s="330"/>
      <c r="G7" s="332"/>
    </row>
    <row r="8" spans="1:7" s="123" customFormat="1" ht="15.75" thickBot="1">
      <c r="A8" s="325">
        <v>1</v>
      </c>
      <c r="B8" s="326"/>
      <c r="C8" s="142">
        <v>2</v>
      </c>
      <c r="D8" s="142">
        <v>3</v>
      </c>
      <c r="E8" s="142">
        <v>4</v>
      </c>
      <c r="F8" s="142">
        <v>5</v>
      </c>
      <c r="G8" s="159">
        <v>6</v>
      </c>
    </row>
    <row r="9" spans="1:7" ht="45">
      <c r="A9" s="157" t="s">
        <v>75</v>
      </c>
      <c r="B9" s="158" t="s">
        <v>0</v>
      </c>
      <c r="C9" s="198">
        <v>1</v>
      </c>
      <c r="D9" s="198">
        <v>1</v>
      </c>
      <c r="E9" s="194">
        <f>IF(D9=0,IF(C9=0,100%,120%),C9/D9)</f>
        <v>1</v>
      </c>
      <c r="F9" s="152" t="s">
        <v>54</v>
      </c>
      <c r="G9" s="195">
        <f>IF(F9="прямая",IF(E9&lt;80%,3,IF(E9&gt;120%,1,2)),IF(E9&gt;120%,3,IF(E9&lt;80%,1,2)))</f>
        <v>2</v>
      </c>
    </row>
    <row r="10" spans="1:7" ht="15">
      <c r="A10" s="153" t="s">
        <v>77</v>
      </c>
      <c r="B10" s="119" t="s">
        <v>110</v>
      </c>
      <c r="C10" s="199" t="s">
        <v>8</v>
      </c>
      <c r="D10" s="199" t="s">
        <v>8</v>
      </c>
      <c r="E10" s="106" t="s">
        <v>8</v>
      </c>
      <c r="F10" s="106" t="s">
        <v>8</v>
      </c>
      <c r="G10" s="150">
        <f>SUM(G12:G17)/6</f>
        <v>1.8333333333333333</v>
      </c>
    </row>
    <row r="11" spans="1:7" ht="15">
      <c r="A11" s="153"/>
      <c r="B11" s="119" t="s">
        <v>55</v>
      </c>
      <c r="C11" s="199"/>
      <c r="D11" s="199"/>
      <c r="E11" s="106"/>
      <c r="F11" s="106"/>
      <c r="G11" s="150"/>
    </row>
    <row r="12" spans="1:7" s="124" customFormat="1" ht="60">
      <c r="A12" s="149" t="s">
        <v>78</v>
      </c>
      <c r="B12" s="117" t="s">
        <v>262</v>
      </c>
      <c r="C12" s="201">
        <v>0.04</v>
      </c>
      <c r="D12" s="201">
        <v>0.0485</v>
      </c>
      <c r="E12" s="194">
        <f aca="true" t="shared" si="0" ref="E12:E17">IF(D12=0,IF(C12=0,100%,120%),C12/D12)</f>
        <v>0.8247422680412371</v>
      </c>
      <c r="F12" s="106" t="s">
        <v>56</v>
      </c>
      <c r="G12" s="195">
        <f aca="true" t="shared" si="1" ref="G12:G17">IF(F12="прямая",IF(E12&lt;80%,3,IF(E12&gt;120%,1,2)),IF(E12&gt;120%,3,IF(E12&lt;80%,1,2)))</f>
        <v>2</v>
      </c>
    </row>
    <row r="13" spans="1:7" s="124" customFormat="1" ht="75">
      <c r="A13" s="149" t="s">
        <v>79</v>
      </c>
      <c r="B13" s="117" t="s">
        <v>263</v>
      </c>
      <c r="C13" s="201">
        <v>0.04</v>
      </c>
      <c r="D13" s="201">
        <v>0.0485</v>
      </c>
      <c r="E13" s="194">
        <f t="shared" si="0"/>
        <v>0.8247422680412371</v>
      </c>
      <c r="F13" s="106" t="s">
        <v>54</v>
      </c>
      <c r="G13" s="195">
        <f t="shared" si="1"/>
        <v>2</v>
      </c>
    </row>
    <row r="14" spans="1:7" s="124" customFormat="1" ht="90">
      <c r="A14" s="149" t="s">
        <v>80</v>
      </c>
      <c r="B14" s="117" t="s">
        <v>264</v>
      </c>
      <c r="C14" s="201">
        <v>0</v>
      </c>
      <c r="D14" s="201">
        <v>0.0097</v>
      </c>
      <c r="E14" s="194">
        <f t="shared" si="0"/>
        <v>0</v>
      </c>
      <c r="F14" s="106" t="s">
        <v>56</v>
      </c>
      <c r="G14" s="195">
        <f t="shared" si="1"/>
        <v>1</v>
      </c>
    </row>
    <row r="15" spans="1:7" s="124" customFormat="1" ht="75">
      <c r="A15" s="149" t="s">
        <v>104</v>
      </c>
      <c r="B15" s="117" t="s">
        <v>265</v>
      </c>
      <c r="C15" s="201">
        <v>0</v>
      </c>
      <c r="D15" s="201">
        <v>0.0194</v>
      </c>
      <c r="E15" s="194">
        <f t="shared" si="0"/>
        <v>0</v>
      </c>
      <c r="F15" s="106" t="s">
        <v>56</v>
      </c>
      <c r="G15" s="195">
        <f t="shared" si="1"/>
        <v>1</v>
      </c>
    </row>
    <row r="16" spans="1:7" s="124" customFormat="1" ht="60">
      <c r="A16" s="149" t="s">
        <v>105</v>
      </c>
      <c r="B16" s="117" t="s">
        <v>266</v>
      </c>
      <c r="C16" s="246">
        <v>0</v>
      </c>
      <c r="D16" s="246">
        <v>0</v>
      </c>
      <c r="E16" s="194">
        <f t="shared" si="0"/>
        <v>1</v>
      </c>
      <c r="F16" s="106" t="s">
        <v>54</v>
      </c>
      <c r="G16" s="195">
        <f t="shared" si="1"/>
        <v>2</v>
      </c>
    </row>
    <row r="17" spans="1:7" s="124" customFormat="1" ht="45">
      <c r="A17" s="149" t="s">
        <v>106</v>
      </c>
      <c r="B17" s="117" t="s">
        <v>124</v>
      </c>
      <c r="C17" s="199">
        <v>2</v>
      </c>
      <c r="D17" s="199">
        <v>3</v>
      </c>
      <c r="E17" s="194">
        <f t="shared" si="0"/>
        <v>0.6666666666666666</v>
      </c>
      <c r="F17" s="106" t="s">
        <v>54</v>
      </c>
      <c r="G17" s="195">
        <f t="shared" si="1"/>
        <v>3</v>
      </c>
    </row>
    <row r="18" spans="1:7" ht="30">
      <c r="A18" s="153" t="s">
        <v>81</v>
      </c>
      <c r="B18" s="119" t="s">
        <v>1</v>
      </c>
      <c r="C18" s="199" t="s">
        <v>8</v>
      </c>
      <c r="D18" s="199" t="s">
        <v>8</v>
      </c>
      <c r="E18" s="106" t="s">
        <v>8</v>
      </c>
      <c r="F18" s="106" t="s">
        <v>8</v>
      </c>
      <c r="G18" s="150">
        <f>(G20+G21)/2</f>
        <v>2</v>
      </c>
    </row>
    <row r="19" spans="1:7" ht="15">
      <c r="A19" s="153"/>
      <c r="B19" s="119" t="s">
        <v>55</v>
      </c>
      <c r="C19" s="199"/>
      <c r="D19" s="199"/>
      <c r="E19" s="106"/>
      <c r="F19" s="106"/>
      <c r="G19" s="150"/>
    </row>
    <row r="20" spans="1:7" s="124" customFormat="1" ht="30">
      <c r="A20" s="153" t="s">
        <v>99</v>
      </c>
      <c r="B20" s="117" t="s">
        <v>125</v>
      </c>
      <c r="C20" s="250">
        <v>25</v>
      </c>
      <c r="D20" s="250">
        <v>29</v>
      </c>
      <c r="E20" s="194">
        <f aca="true" t="shared" si="2" ref="E20:E26">IF(D20=0,IF(C20=0,100%,120%),C20/D20)</f>
        <v>0.8620689655172413</v>
      </c>
      <c r="F20" s="106" t="s">
        <v>56</v>
      </c>
      <c r="G20" s="195">
        <f>IF(F20="прямая",IF(E20&lt;80%,3,IF(E20&gt;120%,1,2)),IF(E20&gt;120%,3,IF(E20&lt;80%,1,2)))</f>
        <v>2</v>
      </c>
    </row>
    <row r="21" spans="1:7" s="124" customFormat="1" ht="45">
      <c r="A21" s="153" t="s">
        <v>107</v>
      </c>
      <c r="B21" s="117" t="s">
        <v>2</v>
      </c>
      <c r="C21" s="193">
        <f>SUM(C22:C24)</f>
        <v>0</v>
      </c>
      <c r="D21" s="193">
        <f>SUM(D22:D24)</f>
        <v>0</v>
      </c>
      <c r="E21" s="194">
        <f t="shared" si="2"/>
        <v>1</v>
      </c>
      <c r="F21" s="106" t="s">
        <v>54</v>
      </c>
      <c r="G21" s="195">
        <f>IF(F21="прямая",IF(E21&lt;80%,3,IF(E21&gt;120%,1,2)),IF(E21&gt;120%,3,IF(E21&lt;80%,1,2)))</f>
        <v>2</v>
      </c>
    </row>
    <row r="22" spans="1:7" ht="15">
      <c r="A22" s="153" t="s">
        <v>90</v>
      </c>
      <c r="B22" s="119" t="s">
        <v>111</v>
      </c>
      <c r="C22" s="199">
        <v>0</v>
      </c>
      <c r="D22" s="199">
        <v>0</v>
      </c>
      <c r="E22" s="194">
        <f t="shared" si="2"/>
        <v>1</v>
      </c>
      <c r="F22" s="106" t="s">
        <v>8</v>
      </c>
      <c r="G22" s="195" t="s">
        <v>8</v>
      </c>
    </row>
    <row r="23" spans="1:7" ht="30">
      <c r="A23" s="153" t="s">
        <v>91</v>
      </c>
      <c r="B23" s="119" t="s">
        <v>112</v>
      </c>
      <c r="C23" s="199">
        <v>0</v>
      </c>
      <c r="D23" s="199">
        <v>0</v>
      </c>
      <c r="E23" s="194">
        <f t="shared" si="2"/>
        <v>1</v>
      </c>
      <c r="F23" s="106" t="s">
        <v>8</v>
      </c>
      <c r="G23" s="195" t="s">
        <v>8</v>
      </c>
    </row>
    <row r="24" spans="1:7" ht="30">
      <c r="A24" s="153" t="s">
        <v>92</v>
      </c>
      <c r="B24" s="119" t="s">
        <v>113</v>
      </c>
      <c r="C24" s="199">
        <v>0</v>
      </c>
      <c r="D24" s="199">
        <v>0</v>
      </c>
      <c r="E24" s="194">
        <f t="shared" si="2"/>
        <v>1</v>
      </c>
      <c r="F24" s="106" t="s">
        <v>8</v>
      </c>
      <c r="G24" s="195" t="s">
        <v>8</v>
      </c>
    </row>
    <row r="25" spans="1:7" ht="30">
      <c r="A25" s="153" t="s">
        <v>82</v>
      </c>
      <c r="B25" s="119" t="s">
        <v>114</v>
      </c>
      <c r="C25" s="199" t="s">
        <v>8</v>
      </c>
      <c r="D25" s="199" t="s">
        <v>8</v>
      </c>
      <c r="E25" s="106" t="s">
        <v>8</v>
      </c>
      <c r="F25" s="106" t="s">
        <v>8</v>
      </c>
      <c r="G25" s="150">
        <f>G26</f>
        <v>1</v>
      </c>
    </row>
    <row r="26" spans="1:7" ht="45">
      <c r="A26" s="153" t="s">
        <v>100</v>
      </c>
      <c r="B26" s="117" t="s">
        <v>115</v>
      </c>
      <c r="C26" s="199">
        <v>0</v>
      </c>
      <c r="D26" s="199">
        <v>10</v>
      </c>
      <c r="E26" s="194">
        <f t="shared" si="2"/>
        <v>0</v>
      </c>
      <c r="F26" s="106" t="s">
        <v>56</v>
      </c>
      <c r="G26" s="195">
        <f>IF(F26="прямая",IF(E26&lt;80%,3,IF(E26&gt;120%,1,2)),IF(E26&gt;120%,3,IF(E26&lt;80%,1,2)))</f>
        <v>1</v>
      </c>
    </row>
    <row r="27" spans="1:7" ht="45">
      <c r="A27" s="153" t="s">
        <v>83</v>
      </c>
      <c r="B27" s="119" t="s">
        <v>3</v>
      </c>
      <c r="C27" s="199" t="s">
        <v>8</v>
      </c>
      <c r="D27" s="199" t="s">
        <v>8</v>
      </c>
      <c r="E27" s="106" t="s">
        <v>8</v>
      </c>
      <c r="F27" s="106" t="s">
        <v>8</v>
      </c>
      <c r="G27" s="150">
        <f>(G29+G30)/2</f>
        <v>2</v>
      </c>
    </row>
    <row r="28" spans="1:7" ht="15">
      <c r="A28" s="153"/>
      <c r="B28" s="119" t="s">
        <v>55</v>
      </c>
      <c r="C28" s="199"/>
      <c r="D28" s="199"/>
      <c r="E28" s="106"/>
      <c r="F28" s="106"/>
      <c r="G28" s="150"/>
    </row>
    <row r="29" spans="1:7" s="124" customFormat="1" ht="45">
      <c r="A29" s="153" t="s">
        <v>84</v>
      </c>
      <c r="B29" s="117" t="s">
        <v>250</v>
      </c>
      <c r="C29" s="199">
        <v>12</v>
      </c>
      <c r="D29" s="199">
        <v>12</v>
      </c>
      <c r="E29" s="194">
        <f>IF(D29=0,IF(C29=0,100%,120%),C29/D29)</f>
        <v>1</v>
      </c>
      <c r="F29" s="106" t="s">
        <v>56</v>
      </c>
      <c r="G29" s="195">
        <f>IF(F29="прямая",IF(E29&lt;80%,3,IF(E29&gt;120%,1,2)),IF(E29&gt;120%,3,IF(E29&lt;80%,1,2)))</f>
        <v>2</v>
      </c>
    </row>
    <row r="30" spans="1:7" s="124" customFormat="1" ht="76.5" customHeight="1">
      <c r="A30" s="153" t="s">
        <v>108</v>
      </c>
      <c r="B30" s="130" t="s">
        <v>267</v>
      </c>
      <c r="C30" s="202">
        <v>0.1</v>
      </c>
      <c r="D30" s="202">
        <v>0.1</v>
      </c>
      <c r="E30" s="194">
        <f>IF(D30=0,IF(C30=0,100%,120%),C30/D30)</f>
        <v>1</v>
      </c>
      <c r="F30" s="106" t="s">
        <v>54</v>
      </c>
      <c r="G30" s="195">
        <f>IF(F30="прямая",IF(E30&lt;80%,3,IF(E30&gt;120%,1,2)),IF(E30&gt;120%,3,IF(E30&lt;80%,1,2)))</f>
        <v>2</v>
      </c>
    </row>
    <row r="31" spans="1:7" ht="15.75" thickBot="1">
      <c r="A31" s="154" t="s">
        <v>85</v>
      </c>
      <c r="B31" s="155" t="s">
        <v>251</v>
      </c>
      <c r="C31" s="200" t="s">
        <v>8</v>
      </c>
      <c r="D31" s="200" t="s">
        <v>8</v>
      </c>
      <c r="E31" s="151" t="s">
        <v>8</v>
      </c>
      <c r="F31" s="151" t="s">
        <v>8</v>
      </c>
      <c r="G31" s="160">
        <f>(G9+G10+G18+G25+G27)/5</f>
        <v>1.7666666666666664</v>
      </c>
    </row>
    <row r="32" ht="19.5" customHeight="1"/>
    <row r="33" spans="2:7" s="220" customFormat="1" ht="30" customHeight="1">
      <c r="B33" s="249" t="s">
        <v>333</v>
      </c>
      <c r="D33" s="328" t="s">
        <v>334</v>
      </c>
      <c r="E33" s="328"/>
      <c r="F33" s="336"/>
      <c r="G33" s="336"/>
    </row>
    <row r="34" spans="1:2" ht="15">
      <c r="A34" s="125"/>
      <c r="B34" s="126"/>
    </row>
    <row r="35" spans="1:7" s="127" customFormat="1" ht="12" customHeight="1">
      <c r="A35" s="347" t="s">
        <v>57</v>
      </c>
      <c r="B35" s="348"/>
      <c r="C35" s="348"/>
      <c r="D35" s="348"/>
      <c r="E35" s="348"/>
      <c r="F35" s="348"/>
      <c r="G35" s="348"/>
    </row>
    <row r="36" s="127" customFormat="1" ht="3" customHeight="1">
      <c r="A36" s="28"/>
    </row>
  </sheetData>
  <sheetProtection formatCells="0" selectLockedCells="1"/>
  <mergeCells count="11">
    <mergeCell ref="G6:G7"/>
    <mergeCell ref="B3:G3"/>
    <mergeCell ref="D33:E33"/>
    <mergeCell ref="F33:G33"/>
    <mergeCell ref="A35:G35"/>
    <mergeCell ref="B6:B7"/>
    <mergeCell ref="A6:A7"/>
    <mergeCell ref="A8:B8"/>
    <mergeCell ref="C6:D6"/>
    <mergeCell ref="E6:E7"/>
    <mergeCell ref="F6:F7"/>
  </mergeCells>
  <printOptions horizontalCentered="1"/>
  <pageMargins left="0.7874015748031497" right="0.31496062992125984" top="0.1968503937007874" bottom="0.3937007874015748" header="0.1968503937007874" footer="0.1968503937007874"/>
  <pageSetup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52"/>
  <sheetViews>
    <sheetView view="pageBreakPreview" zoomScaleSheetLayoutView="100" zoomScalePageLayoutView="0" workbookViewId="0" topLeftCell="A1">
      <selection activeCell="D25" sqref="D25"/>
    </sheetView>
  </sheetViews>
  <sheetFormatPr defaultColWidth="23.25390625" defaultRowHeight="12.75"/>
  <cols>
    <col min="1" max="1" width="5.625" style="8" bestFit="1" customWidth="1"/>
    <col min="2" max="2" width="51.375" style="8" customWidth="1"/>
    <col min="3" max="8" width="9.125" style="8" customWidth="1"/>
    <col min="9" max="16384" width="23.25390625" style="8" customWidth="1"/>
  </cols>
  <sheetData>
    <row r="1" ht="15"/>
    <row r="2" spans="1:8" ht="15.75">
      <c r="A2" s="121" t="s">
        <v>273</v>
      </c>
      <c r="B2" s="121"/>
      <c r="C2" s="121"/>
      <c r="D2" s="121"/>
      <c r="E2" s="121"/>
      <c r="F2" s="121"/>
      <c r="G2" s="121"/>
      <c r="H2" s="121"/>
    </row>
    <row r="3" spans="1:8" ht="14.25" customHeight="1">
      <c r="A3" s="121" t="s">
        <v>290</v>
      </c>
      <c r="B3" s="121"/>
      <c r="C3" s="121"/>
      <c r="D3" s="121"/>
      <c r="E3" s="121"/>
      <c r="F3" s="121"/>
      <c r="G3" s="121"/>
      <c r="H3" s="121"/>
    </row>
    <row r="4" spans="1:8" ht="14.25" customHeight="1">
      <c r="A4" s="121" t="s">
        <v>291</v>
      </c>
      <c r="B4" s="121"/>
      <c r="C4" s="121"/>
      <c r="D4" s="121"/>
      <c r="E4" s="121"/>
      <c r="F4" s="121"/>
      <c r="G4" s="121"/>
      <c r="H4" s="121"/>
    </row>
    <row r="5" spans="2:6" ht="16.5" customHeight="1">
      <c r="B5" s="329" t="s">
        <v>271</v>
      </c>
      <c r="C5" s="329"/>
      <c r="D5" s="329"/>
      <c r="E5" s="329"/>
      <c r="F5" s="329"/>
    </row>
    <row r="6" spans="2:8" s="9" customFormat="1" ht="13.5" customHeight="1">
      <c r="B6" s="26" t="s">
        <v>17</v>
      </c>
      <c r="C6" s="26"/>
      <c r="D6" s="26"/>
      <c r="E6" s="26"/>
      <c r="F6" s="26"/>
      <c r="G6" s="26"/>
      <c r="H6" s="26"/>
    </row>
    <row r="7" ht="8.25" customHeight="1" thickBot="1"/>
    <row r="8" spans="1:8" s="256" customFormat="1" ht="18" customHeight="1" thickBot="1">
      <c r="A8" s="253" t="s">
        <v>74</v>
      </c>
      <c r="B8" s="254" t="s">
        <v>15</v>
      </c>
      <c r="C8" s="254" t="s">
        <v>18</v>
      </c>
      <c r="D8" s="254"/>
      <c r="E8" s="254"/>
      <c r="F8" s="255"/>
      <c r="G8" s="254"/>
      <c r="H8" s="255"/>
    </row>
    <row r="9" spans="1:8" s="256" customFormat="1" ht="30.75" thickBot="1">
      <c r="A9" s="257" t="s">
        <v>19</v>
      </c>
      <c r="B9" s="258"/>
      <c r="C9" s="259" t="s">
        <v>292</v>
      </c>
      <c r="D9" s="259" t="s">
        <v>293</v>
      </c>
      <c r="E9" s="259" t="s">
        <v>294</v>
      </c>
      <c r="F9" s="259" t="s">
        <v>295</v>
      </c>
      <c r="G9" s="259" t="s">
        <v>296</v>
      </c>
      <c r="H9" s="259" t="s">
        <v>297</v>
      </c>
    </row>
    <row r="10" spans="1:8" s="262" customFormat="1" ht="18.75">
      <c r="A10" s="260" t="s">
        <v>127</v>
      </c>
      <c r="B10" s="261"/>
      <c r="C10" s="164"/>
      <c r="D10" s="165"/>
      <c r="E10" s="165"/>
      <c r="F10" s="166"/>
      <c r="G10" s="165"/>
      <c r="H10" s="166"/>
    </row>
    <row r="11" spans="1:8" s="262" customFormat="1" ht="12.75">
      <c r="A11" s="263" t="s">
        <v>20</v>
      </c>
      <c r="B11" s="264"/>
      <c r="C11" s="221">
        <v>0.3</v>
      </c>
      <c r="D11" s="221">
        <v>0.3</v>
      </c>
      <c r="E11" s="87">
        <f>D11</f>
        <v>0.3</v>
      </c>
      <c r="F11" s="87">
        <f>E11</f>
        <v>0.3</v>
      </c>
      <c r="G11" s="87">
        <f>F11</f>
        <v>0.3</v>
      </c>
      <c r="H11" s="87">
        <f>G11</f>
        <v>0.3</v>
      </c>
    </row>
    <row r="12" spans="1:8" s="262" customFormat="1" ht="25.5">
      <c r="A12" s="263" t="s">
        <v>21</v>
      </c>
      <c r="B12" s="264"/>
      <c r="C12" s="229">
        <v>4</v>
      </c>
      <c r="D12" s="222">
        <v>4</v>
      </c>
      <c r="E12" s="88">
        <f>D12</f>
        <v>4</v>
      </c>
      <c r="F12" s="161">
        <v>4</v>
      </c>
      <c r="G12" s="88">
        <v>4</v>
      </c>
      <c r="H12" s="161">
        <v>4</v>
      </c>
    </row>
    <row r="13" spans="1:8" s="262" customFormat="1" ht="25.5">
      <c r="A13" s="263" t="s">
        <v>22</v>
      </c>
      <c r="B13" s="264"/>
      <c r="C13" s="229">
        <v>1</v>
      </c>
      <c r="D13" s="222">
        <v>1</v>
      </c>
      <c r="E13" s="88">
        <f aca="true" t="shared" si="0" ref="E13:E20">D13</f>
        <v>1</v>
      </c>
      <c r="F13" s="161">
        <v>1</v>
      </c>
      <c r="G13" s="88">
        <v>1</v>
      </c>
      <c r="H13" s="161">
        <v>1</v>
      </c>
    </row>
    <row r="14" spans="1:8" s="262" customFormat="1" ht="25.5">
      <c r="A14" s="263" t="s">
        <v>23</v>
      </c>
      <c r="B14" s="264"/>
      <c r="C14" s="229">
        <v>4</v>
      </c>
      <c r="D14" s="222">
        <v>4</v>
      </c>
      <c r="E14" s="88">
        <f t="shared" si="0"/>
        <v>4</v>
      </c>
      <c r="F14" s="161">
        <v>4</v>
      </c>
      <c r="G14" s="88">
        <v>4</v>
      </c>
      <c r="H14" s="161">
        <v>4</v>
      </c>
    </row>
    <row r="15" spans="1:8" s="262" customFormat="1" ht="25.5">
      <c r="A15" s="263" t="s">
        <v>24</v>
      </c>
      <c r="B15" s="264"/>
      <c r="C15" s="229">
        <v>1</v>
      </c>
      <c r="D15" s="222">
        <v>1</v>
      </c>
      <c r="E15" s="88">
        <f t="shared" si="0"/>
        <v>1</v>
      </c>
      <c r="F15" s="161">
        <v>1</v>
      </c>
      <c r="G15" s="88">
        <v>1</v>
      </c>
      <c r="H15" s="161">
        <v>1</v>
      </c>
    </row>
    <row r="16" spans="1:8" s="262" customFormat="1" ht="12.75">
      <c r="A16" s="263" t="s">
        <v>25</v>
      </c>
      <c r="B16" s="264"/>
      <c r="C16" s="229">
        <v>1</v>
      </c>
      <c r="D16" s="222">
        <v>1</v>
      </c>
      <c r="E16" s="88">
        <f t="shared" si="0"/>
        <v>1</v>
      </c>
      <c r="F16" s="161">
        <v>1</v>
      </c>
      <c r="G16" s="88">
        <v>1</v>
      </c>
      <c r="H16" s="161">
        <v>1</v>
      </c>
    </row>
    <row r="17" spans="1:8" s="262" customFormat="1" ht="12.75">
      <c r="A17" s="263" t="s">
        <v>26</v>
      </c>
      <c r="B17" s="264"/>
      <c r="C17" s="229">
        <v>0</v>
      </c>
      <c r="D17" s="222">
        <v>0</v>
      </c>
      <c r="E17" s="88">
        <f t="shared" si="0"/>
        <v>0</v>
      </c>
      <c r="F17" s="161">
        <v>0</v>
      </c>
      <c r="G17" s="88">
        <v>0</v>
      </c>
      <c r="H17" s="161">
        <v>0</v>
      </c>
    </row>
    <row r="18" spans="1:8" s="262" customFormat="1" ht="12.75">
      <c r="A18" s="263" t="s">
        <v>27</v>
      </c>
      <c r="B18" s="264"/>
      <c r="C18" s="229">
        <v>0</v>
      </c>
      <c r="D18" s="222">
        <v>0</v>
      </c>
      <c r="E18" s="88">
        <f t="shared" si="0"/>
        <v>0</v>
      </c>
      <c r="F18" s="161">
        <v>0</v>
      </c>
      <c r="G18" s="88">
        <v>0</v>
      </c>
      <c r="H18" s="161">
        <v>0</v>
      </c>
    </row>
    <row r="19" spans="1:8" s="262" customFormat="1" ht="12.75">
      <c r="A19" s="263" t="s">
        <v>28</v>
      </c>
      <c r="B19" s="264"/>
      <c r="C19" s="229">
        <v>1</v>
      </c>
      <c r="D19" s="222">
        <v>1</v>
      </c>
      <c r="E19" s="88">
        <f t="shared" si="0"/>
        <v>1</v>
      </c>
      <c r="F19" s="161">
        <v>1</v>
      </c>
      <c r="G19" s="88">
        <v>1</v>
      </c>
      <c r="H19" s="161">
        <v>1</v>
      </c>
    </row>
    <row r="20" spans="1:8" s="262" customFormat="1" ht="12.75">
      <c r="A20" s="263" t="s">
        <v>29</v>
      </c>
      <c r="B20" s="264"/>
      <c r="C20" s="229">
        <v>1</v>
      </c>
      <c r="D20" s="222">
        <v>1</v>
      </c>
      <c r="E20" s="88">
        <f t="shared" si="0"/>
        <v>1</v>
      </c>
      <c r="F20" s="161">
        <v>1</v>
      </c>
      <c r="G20" s="88">
        <v>1</v>
      </c>
      <c r="H20" s="161">
        <v>1</v>
      </c>
    </row>
    <row r="21" spans="1:8" s="262" customFormat="1" ht="12.75">
      <c r="A21" s="263" t="s">
        <v>30</v>
      </c>
      <c r="B21" s="264"/>
      <c r="C21" s="265">
        <v>0</v>
      </c>
      <c r="D21" s="223">
        <v>0.02</v>
      </c>
      <c r="E21" s="211">
        <f aca="true" t="shared" si="1" ref="E21:H23">D21*(1-0.015)</f>
        <v>0.0197</v>
      </c>
      <c r="F21" s="211">
        <f t="shared" si="1"/>
        <v>0.019404499999999998</v>
      </c>
      <c r="G21" s="211">
        <f t="shared" si="1"/>
        <v>0.0191134325</v>
      </c>
      <c r="H21" s="211">
        <f t="shared" si="1"/>
        <v>0.0188267310125</v>
      </c>
    </row>
    <row r="22" spans="1:8" s="262" customFormat="1" ht="12.75">
      <c r="A22" s="263" t="s">
        <v>31</v>
      </c>
      <c r="B22" s="264"/>
      <c r="C22" s="230">
        <v>0.02</v>
      </c>
      <c r="D22" s="224">
        <v>0.15</v>
      </c>
      <c r="E22" s="212">
        <f t="shared" si="1"/>
        <v>0.14775</v>
      </c>
      <c r="F22" s="212">
        <f t="shared" si="1"/>
        <v>0.14553375</v>
      </c>
      <c r="G22" s="212">
        <f t="shared" si="1"/>
        <v>0.14335074374999998</v>
      </c>
      <c r="H22" s="212">
        <f t="shared" si="1"/>
        <v>0.14120048259374998</v>
      </c>
    </row>
    <row r="23" spans="1:8" s="262" customFormat="1" ht="13.5" thickBot="1">
      <c r="A23" s="266" t="s">
        <v>32</v>
      </c>
      <c r="B23" s="267"/>
      <c r="C23" s="225">
        <v>0</v>
      </c>
      <c r="D23" s="225">
        <v>0.02</v>
      </c>
      <c r="E23" s="226">
        <f t="shared" si="1"/>
        <v>0.0197</v>
      </c>
      <c r="F23" s="226">
        <f t="shared" si="1"/>
        <v>0.019404499999999998</v>
      </c>
      <c r="G23" s="226">
        <f t="shared" si="1"/>
        <v>0.0191134325</v>
      </c>
      <c r="H23" s="226">
        <f t="shared" si="1"/>
        <v>0.0188267310125</v>
      </c>
    </row>
    <row r="24" spans="1:8" s="262" customFormat="1" ht="20.25">
      <c r="A24" s="260" t="s">
        <v>126</v>
      </c>
      <c r="B24" s="261"/>
      <c r="C24" s="227"/>
      <c r="D24" s="228"/>
      <c r="E24" s="165"/>
      <c r="F24" s="166"/>
      <c r="G24" s="165"/>
      <c r="H24" s="166"/>
    </row>
    <row r="25" spans="1:8" s="262" customFormat="1" ht="12.75">
      <c r="A25" s="263" t="s">
        <v>20</v>
      </c>
      <c r="B25" s="264"/>
      <c r="C25" s="229">
        <v>0</v>
      </c>
      <c r="D25" s="222">
        <v>30</v>
      </c>
      <c r="E25" s="214">
        <f aca="true" t="shared" si="2" ref="E25:H29">D25*(1-0.015)</f>
        <v>29.55</v>
      </c>
      <c r="F25" s="214">
        <f t="shared" si="2"/>
        <v>29.10675</v>
      </c>
      <c r="G25" s="214">
        <f t="shared" si="2"/>
        <v>28.670148750000003</v>
      </c>
      <c r="H25" s="214">
        <f t="shared" si="2"/>
        <v>28.24009651875</v>
      </c>
    </row>
    <row r="26" spans="1:8" s="262" customFormat="1" ht="25.5">
      <c r="A26" s="263" t="s">
        <v>21</v>
      </c>
      <c r="B26" s="264"/>
      <c r="C26" s="229">
        <v>0</v>
      </c>
      <c r="D26" s="222">
        <v>15</v>
      </c>
      <c r="E26" s="214">
        <f t="shared" si="2"/>
        <v>14.775</v>
      </c>
      <c r="F26" s="214">
        <f t="shared" si="2"/>
        <v>14.553375</v>
      </c>
      <c r="G26" s="214">
        <f t="shared" si="2"/>
        <v>14.335074375000001</v>
      </c>
      <c r="H26" s="214">
        <f t="shared" si="2"/>
        <v>14.120048259375</v>
      </c>
    </row>
    <row r="27" spans="1:8" s="262" customFormat="1" ht="25.5">
      <c r="A27" s="263" t="s">
        <v>22</v>
      </c>
      <c r="B27" s="264"/>
      <c r="C27" s="229">
        <v>0</v>
      </c>
      <c r="D27" s="229">
        <v>30</v>
      </c>
      <c r="E27" s="213">
        <f t="shared" si="2"/>
        <v>29.55</v>
      </c>
      <c r="F27" s="213">
        <f t="shared" si="2"/>
        <v>29.10675</v>
      </c>
      <c r="G27" s="213">
        <f t="shared" si="2"/>
        <v>28.670148750000003</v>
      </c>
      <c r="H27" s="213">
        <f t="shared" si="2"/>
        <v>28.24009651875</v>
      </c>
    </row>
    <row r="28" spans="1:8" s="262" customFormat="1" ht="12.75">
      <c r="A28" s="263" t="s">
        <v>298</v>
      </c>
      <c r="B28" s="264"/>
      <c r="C28" s="265">
        <v>0</v>
      </c>
      <c r="D28" s="223">
        <v>0.05</v>
      </c>
      <c r="E28" s="211">
        <f t="shared" si="2"/>
        <v>0.04925</v>
      </c>
      <c r="F28" s="211">
        <f t="shared" si="2"/>
        <v>0.04851125</v>
      </c>
      <c r="G28" s="211">
        <f t="shared" si="2"/>
        <v>0.04778358125</v>
      </c>
      <c r="H28" s="211">
        <f t="shared" si="2"/>
        <v>0.04706682753125</v>
      </c>
    </row>
    <row r="29" spans="1:8" s="262" customFormat="1" ht="12.75">
      <c r="A29" s="263" t="s">
        <v>78</v>
      </c>
      <c r="B29" s="264"/>
      <c r="C29" s="265">
        <v>0</v>
      </c>
      <c r="D29" s="223">
        <v>0.05</v>
      </c>
      <c r="E29" s="211">
        <f t="shared" si="2"/>
        <v>0.04925</v>
      </c>
      <c r="F29" s="211">
        <f t="shared" si="2"/>
        <v>0.04851125</v>
      </c>
      <c r="G29" s="211">
        <f t="shared" si="2"/>
        <v>0.04778358125</v>
      </c>
      <c r="H29" s="211">
        <f t="shared" si="2"/>
        <v>0.04706682753125</v>
      </c>
    </row>
    <row r="30" spans="1:8" s="262" customFormat="1" ht="12.75">
      <c r="A30" s="263" t="s">
        <v>36</v>
      </c>
      <c r="B30" s="264"/>
      <c r="C30" s="229">
        <v>1</v>
      </c>
      <c r="D30" s="222">
        <v>1</v>
      </c>
      <c r="E30" s="88">
        <v>1</v>
      </c>
      <c r="F30" s="88">
        <v>1</v>
      </c>
      <c r="G30" s="88">
        <v>1</v>
      </c>
      <c r="H30" s="88">
        <v>1</v>
      </c>
    </row>
    <row r="31" spans="1:8" s="262" customFormat="1" ht="12.75">
      <c r="A31" s="263" t="s">
        <v>299</v>
      </c>
      <c r="B31" s="264"/>
      <c r="C31" s="230">
        <v>0</v>
      </c>
      <c r="D31" s="230">
        <v>0.02</v>
      </c>
      <c r="E31" s="93">
        <f aca="true" t="shared" si="3" ref="E31:H32">D31*(1-0.015)</f>
        <v>0.0197</v>
      </c>
      <c r="F31" s="93">
        <f t="shared" si="3"/>
        <v>0.019404499999999998</v>
      </c>
      <c r="G31" s="93">
        <f t="shared" si="3"/>
        <v>0.0191134325</v>
      </c>
      <c r="H31" s="93">
        <f t="shared" si="3"/>
        <v>0.0188267310125</v>
      </c>
    </row>
    <row r="32" spans="1:8" s="262" customFormat="1" ht="12.75">
      <c r="A32" s="263" t="s">
        <v>37</v>
      </c>
      <c r="B32" s="264"/>
      <c r="C32" s="229">
        <v>0</v>
      </c>
      <c r="D32" s="223">
        <v>0.01</v>
      </c>
      <c r="E32" s="211">
        <f t="shared" si="3"/>
        <v>0.00985</v>
      </c>
      <c r="F32" s="211">
        <f t="shared" si="3"/>
        <v>0.009702249999999999</v>
      </c>
      <c r="G32" s="211">
        <f t="shared" si="3"/>
        <v>0.00955671625</v>
      </c>
      <c r="H32" s="211">
        <f t="shared" si="3"/>
        <v>0.00941336550625</v>
      </c>
    </row>
    <row r="33" spans="1:8" s="262" customFormat="1" ht="18.75">
      <c r="A33" s="268" t="s">
        <v>39</v>
      </c>
      <c r="B33" s="269"/>
      <c r="C33" s="231"/>
      <c r="D33" s="270"/>
      <c r="E33" s="162"/>
      <c r="F33" s="163"/>
      <c r="G33" s="162"/>
      <c r="H33" s="163"/>
    </row>
    <row r="34" spans="1:8" s="262" customFormat="1" ht="12.75">
      <c r="A34" s="263" t="s">
        <v>40</v>
      </c>
      <c r="B34" s="264"/>
      <c r="C34" s="229">
        <v>1</v>
      </c>
      <c r="D34" s="222">
        <v>1</v>
      </c>
      <c r="E34" s="88">
        <v>1</v>
      </c>
      <c r="F34" s="161">
        <v>1</v>
      </c>
      <c r="G34" s="88">
        <v>1</v>
      </c>
      <c r="H34" s="161">
        <v>1</v>
      </c>
    </row>
    <row r="35" spans="1:8" s="262" customFormat="1" ht="12.75">
      <c r="A35" s="263" t="s">
        <v>25</v>
      </c>
      <c r="B35" s="264"/>
      <c r="C35" s="230">
        <v>0</v>
      </c>
      <c r="D35" s="230">
        <v>0.05</v>
      </c>
      <c r="E35" s="93">
        <f>D35*(1-0.015)</f>
        <v>0.04925</v>
      </c>
      <c r="F35" s="93">
        <f>E35*(1-0.015)</f>
        <v>0.04851125</v>
      </c>
      <c r="G35" s="93">
        <f>F35*(1-0.015)</f>
        <v>0.04778358125</v>
      </c>
      <c r="H35" s="93">
        <f>G35*(1-0.015)</f>
        <v>0.04706682753125</v>
      </c>
    </row>
    <row r="36" spans="1:8" s="262" customFormat="1" ht="12.75">
      <c r="A36" s="263" t="s">
        <v>26</v>
      </c>
      <c r="B36" s="264"/>
      <c r="C36" s="230">
        <v>0</v>
      </c>
      <c r="D36" s="230">
        <v>0.05</v>
      </c>
      <c r="E36" s="93">
        <f>E35</f>
        <v>0.04925</v>
      </c>
      <c r="F36" s="93">
        <f>F35</f>
        <v>0.04851125</v>
      </c>
      <c r="G36" s="93">
        <f>G35</f>
        <v>0.04778358125</v>
      </c>
      <c r="H36" s="93">
        <f>H35</f>
        <v>0.04706682753125</v>
      </c>
    </row>
    <row r="37" spans="1:8" s="262" customFormat="1" ht="12.75">
      <c r="A37" s="263" t="s">
        <v>27</v>
      </c>
      <c r="B37" s="264"/>
      <c r="C37" s="230">
        <v>0</v>
      </c>
      <c r="D37" s="230">
        <v>0.01</v>
      </c>
      <c r="E37" s="93">
        <f aca="true" t="shared" si="4" ref="E37:H38">D37*(1-0.015)</f>
        <v>0.00985</v>
      </c>
      <c r="F37" s="93">
        <f t="shared" si="4"/>
        <v>0.009702249999999999</v>
      </c>
      <c r="G37" s="93">
        <f t="shared" si="4"/>
        <v>0.00955671625</v>
      </c>
      <c r="H37" s="93">
        <f t="shared" si="4"/>
        <v>0.00941336550625</v>
      </c>
    </row>
    <row r="38" spans="1:8" s="262" customFormat="1" ht="12.75">
      <c r="A38" s="263" t="s">
        <v>41</v>
      </c>
      <c r="B38" s="264"/>
      <c r="C38" s="230">
        <v>0</v>
      </c>
      <c r="D38" s="230">
        <v>0.02</v>
      </c>
      <c r="E38" s="93">
        <f t="shared" si="4"/>
        <v>0.0197</v>
      </c>
      <c r="F38" s="93">
        <f t="shared" si="4"/>
        <v>0.019404499999999998</v>
      </c>
      <c r="G38" s="93">
        <f t="shared" si="4"/>
        <v>0.0191134325</v>
      </c>
      <c r="H38" s="93">
        <f t="shared" si="4"/>
        <v>0.0188267310125</v>
      </c>
    </row>
    <row r="39" spans="1:8" s="262" customFormat="1" ht="12.75">
      <c r="A39" s="263" t="s">
        <v>42</v>
      </c>
      <c r="B39" s="264"/>
      <c r="C39" s="230">
        <v>0</v>
      </c>
      <c r="D39" s="230">
        <v>0</v>
      </c>
      <c r="E39" s="93">
        <v>0</v>
      </c>
      <c r="F39" s="93">
        <v>0</v>
      </c>
      <c r="G39" s="93">
        <v>0</v>
      </c>
      <c r="H39" s="93">
        <v>0</v>
      </c>
    </row>
    <row r="40" spans="1:8" s="262" customFormat="1" ht="12.75">
      <c r="A40" s="263" t="s">
        <v>43</v>
      </c>
      <c r="B40" s="264"/>
      <c r="C40" s="229">
        <v>3</v>
      </c>
      <c r="D40" s="222">
        <v>3</v>
      </c>
      <c r="E40" s="214">
        <f>D40*(1+0.015)</f>
        <v>3.045</v>
      </c>
      <c r="F40" s="214">
        <f>E40*(1+0.015)</f>
        <v>3.0906749999999996</v>
      </c>
      <c r="G40" s="214">
        <f>F40*(1+0.015)</f>
        <v>3.1370351249999993</v>
      </c>
      <c r="H40" s="214">
        <f>G40*(1+0.015)</f>
        <v>3.1840906518749987</v>
      </c>
    </row>
    <row r="41" spans="1:8" s="262" customFormat="1" ht="12.75">
      <c r="A41" s="263" t="s">
        <v>36</v>
      </c>
      <c r="B41" s="264"/>
      <c r="C41" s="271">
        <v>0</v>
      </c>
      <c r="D41" s="272">
        <v>30</v>
      </c>
      <c r="E41" s="214">
        <f>D41*(1-0.015)</f>
        <v>29.55</v>
      </c>
      <c r="F41" s="214">
        <f>E41*(1-0.015)</f>
        <v>29.10675</v>
      </c>
      <c r="G41" s="214">
        <f>F41*(1-0.015)</f>
        <v>28.670148750000003</v>
      </c>
      <c r="H41" s="214">
        <f>G41*(1-0.015)</f>
        <v>28.24009651875</v>
      </c>
    </row>
    <row r="42" spans="1:8" s="262" customFormat="1" ht="25.5">
      <c r="A42" s="263" t="s">
        <v>44</v>
      </c>
      <c r="B42" s="264"/>
      <c r="C42" s="229">
        <v>0</v>
      </c>
      <c r="D42" s="229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s="262" customFormat="1" ht="25.5">
      <c r="A43" s="263" t="s">
        <v>45</v>
      </c>
      <c r="B43" s="264"/>
      <c r="C43" s="229">
        <v>0</v>
      </c>
      <c r="D43" s="229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s="262" customFormat="1" ht="25.5">
      <c r="A44" s="263" t="s">
        <v>46</v>
      </c>
      <c r="B44" s="264"/>
      <c r="C44" s="229">
        <v>0</v>
      </c>
      <c r="D44" s="222">
        <v>0</v>
      </c>
      <c r="E44" s="88">
        <v>0</v>
      </c>
      <c r="F44" s="161">
        <v>0</v>
      </c>
      <c r="G44" s="88">
        <v>0</v>
      </c>
      <c r="H44" s="161">
        <v>0</v>
      </c>
    </row>
    <row r="45" spans="1:8" s="262" customFormat="1" ht="12.75">
      <c r="A45" s="263" t="s">
        <v>37</v>
      </c>
      <c r="B45" s="264"/>
      <c r="C45" s="229">
        <v>0</v>
      </c>
      <c r="D45" s="222">
        <v>10</v>
      </c>
      <c r="E45" s="214">
        <f>D45*(1-0.015)</f>
        <v>9.85</v>
      </c>
      <c r="F45" s="214">
        <f>E45*(1-0.015)</f>
        <v>9.70225</v>
      </c>
      <c r="G45" s="214">
        <f>F45*(1-0.015)</f>
        <v>9.55671625</v>
      </c>
      <c r="H45" s="214">
        <f>G45*(1-0.015)</f>
        <v>9.413365506249999</v>
      </c>
    </row>
    <row r="46" spans="1:8" s="262" customFormat="1" ht="12.75">
      <c r="A46" s="263" t="s">
        <v>30</v>
      </c>
      <c r="B46" s="264"/>
      <c r="C46" s="229">
        <v>0</v>
      </c>
      <c r="D46" s="229">
        <v>12</v>
      </c>
      <c r="E46" s="213">
        <v>12</v>
      </c>
      <c r="F46" s="213">
        <v>12</v>
      </c>
      <c r="G46" s="213">
        <v>12</v>
      </c>
      <c r="H46" s="213">
        <v>12</v>
      </c>
    </row>
    <row r="47" spans="1:8" s="262" customFormat="1" ht="12.75">
      <c r="A47" s="263" t="s">
        <v>47</v>
      </c>
      <c r="B47" s="264"/>
      <c r="C47" s="230">
        <v>0</v>
      </c>
      <c r="D47" s="223">
        <v>0.1</v>
      </c>
      <c r="E47" s="223">
        <v>0.1</v>
      </c>
      <c r="F47" s="223">
        <v>0.1</v>
      </c>
      <c r="G47" s="223">
        <v>0.1</v>
      </c>
      <c r="H47" s="223">
        <v>0.1</v>
      </c>
    </row>
    <row r="48" spans="1:8" s="262" customFormat="1" ht="38.25">
      <c r="A48" s="273"/>
      <c r="B48" s="264" t="s">
        <v>300</v>
      </c>
      <c r="C48" s="222">
        <v>0.9517</v>
      </c>
      <c r="D48" s="222">
        <v>0.8975</v>
      </c>
      <c r="E48" s="88">
        <v>0.8975</v>
      </c>
      <c r="F48" s="88">
        <v>0.8975</v>
      </c>
      <c r="G48" s="88">
        <v>0.8975</v>
      </c>
      <c r="H48" s="88">
        <v>0.8975</v>
      </c>
    </row>
    <row r="49" spans="1:8" s="127" customFormat="1" ht="24">
      <c r="A49" s="274" t="s">
        <v>48</v>
      </c>
      <c r="B49" s="275"/>
      <c r="C49" s="275"/>
      <c r="D49" s="275"/>
      <c r="E49" s="275"/>
      <c r="F49" s="276"/>
      <c r="G49" s="275"/>
      <c r="H49" s="276"/>
    </row>
    <row r="50" spans="1:8" s="127" customFormat="1" ht="24.75" thickBot="1">
      <c r="A50" s="277" t="s">
        <v>49</v>
      </c>
      <c r="B50" s="278"/>
      <c r="C50" s="278"/>
      <c r="D50" s="278"/>
      <c r="E50" s="278"/>
      <c r="F50" s="279"/>
      <c r="G50" s="278"/>
      <c r="H50" s="279"/>
    </row>
    <row r="51" spans="1:8" s="127" customFormat="1" ht="12" customHeight="1">
      <c r="A51" s="280"/>
      <c r="B51" s="281"/>
      <c r="C51" s="281"/>
      <c r="D51" s="281"/>
      <c r="E51" s="281"/>
      <c r="F51" s="281"/>
      <c r="G51" s="281"/>
      <c r="H51" s="281"/>
    </row>
    <row r="52" spans="2:6" s="220" customFormat="1" ht="30" customHeight="1">
      <c r="B52" s="249" t="s">
        <v>333</v>
      </c>
      <c r="D52" s="328" t="s">
        <v>334</v>
      </c>
      <c r="E52" s="328"/>
      <c r="F52" s="328"/>
    </row>
  </sheetData>
  <sheetProtection/>
  <mergeCells count="2">
    <mergeCell ref="B5:F5"/>
    <mergeCell ref="D52:F5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H9"/>
  <sheetViews>
    <sheetView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5.25390625" style="167" customWidth="1"/>
    <col min="2" max="2" width="5.00390625" style="167" customWidth="1"/>
    <col min="3" max="3" width="70.00390625" style="167" customWidth="1"/>
    <col min="4" max="4" width="19.375" style="167" customWidth="1"/>
    <col min="5" max="6" width="9.125" style="167" customWidth="1"/>
    <col min="7" max="7" width="10.75390625" style="167" customWidth="1"/>
    <col min="8" max="8" width="4.875" style="167" customWidth="1"/>
    <col min="9" max="16384" width="9.125" style="167" customWidth="1"/>
  </cols>
  <sheetData>
    <row r="1" spans="2:4" ht="33.75" customHeight="1">
      <c r="B1" s="349" t="s">
        <v>347</v>
      </c>
      <c r="C1" s="350"/>
      <c r="D1" s="350"/>
    </row>
    <row r="2" spans="2:7" ht="17.25" customHeight="1">
      <c r="B2" s="329" t="s">
        <v>271</v>
      </c>
      <c r="C2" s="329"/>
      <c r="D2" s="329"/>
      <c r="E2" s="233"/>
      <c r="F2" s="233"/>
      <c r="G2" s="233"/>
    </row>
    <row r="3" spans="2:4" ht="18.75" customHeight="1" thickBot="1">
      <c r="B3" s="351" t="s">
        <v>301</v>
      </c>
      <c r="C3" s="351"/>
      <c r="D3" s="351"/>
    </row>
    <row r="4" spans="2:4" ht="45" customHeight="1" thickBot="1">
      <c r="B4" s="232" t="s">
        <v>302</v>
      </c>
      <c r="C4" s="136" t="s">
        <v>15</v>
      </c>
      <c r="D4" s="137" t="s">
        <v>303</v>
      </c>
    </row>
    <row r="5" spans="2:4" ht="75">
      <c r="B5" s="134" t="s">
        <v>75</v>
      </c>
      <c r="C5" s="135" t="s">
        <v>304</v>
      </c>
      <c r="D5" s="141">
        <v>0</v>
      </c>
    </row>
    <row r="6" spans="2:4" ht="90">
      <c r="B6" s="131" t="s">
        <v>77</v>
      </c>
      <c r="C6" s="113" t="s">
        <v>305</v>
      </c>
      <c r="D6" s="235">
        <v>0</v>
      </c>
    </row>
    <row r="7" spans="2:4" ht="30.75" thickBot="1">
      <c r="B7" s="132" t="s">
        <v>81</v>
      </c>
      <c r="C7" s="133" t="s">
        <v>311</v>
      </c>
      <c r="D7" s="234">
        <f>D5/MAX(1,D5-D6)</f>
        <v>0</v>
      </c>
    </row>
    <row r="9" spans="2:8" ht="15.75">
      <c r="B9" s="352" t="s">
        <v>336</v>
      </c>
      <c r="C9" s="352"/>
      <c r="D9" s="352"/>
      <c r="E9" s="352"/>
      <c r="F9" s="352"/>
      <c r="G9" s="352"/>
      <c r="H9" s="352"/>
    </row>
  </sheetData>
  <sheetProtection/>
  <mergeCells count="5">
    <mergeCell ref="B1:D1"/>
    <mergeCell ref="B2:D2"/>
    <mergeCell ref="B3:D3"/>
    <mergeCell ref="E9:H9"/>
    <mergeCell ref="B9:D9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2018-03-27T13:02:57Z</cp:lastPrinted>
  <dcterms:created xsi:type="dcterms:W3CDTF">2008-10-01T13:21:49Z</dcterms:created>
  <dcterms:modified xsi:type="dcterms:W3CDTF">2018-03-28T13:15:25Z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