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U:\ОБЩАЯ\САЙТЫ\СЕТИ\2020\"/>
    </mc:Choice>
  </mc:AlternateContent>
  <bookViews>
    <workbookView xWindow="0" yWindow="0" windowWidth="28800" windowHeight="12435" tabRatio="875" activeTab="1"/>
  </bookViews>
  <sheets>
    <sheet name="Баланс энергии" sheetId="50" r:id="rId1"/>
    <sheet name="Баланс мощности" sheetId="49" r:id="rId2"/>
    <sheet name="TEHSHEET" sheetId="95" state="hidden" r:id="rId3"/>
  </sheets>
  <externalReferences>
    <externalReference r:id="rId4"/>
    <externalReference r:id="rId5"/>
    <externalReference r:id="rId6"/>
    <externalReference r:id="rId7"/>
  </externalReferences>
  <definedNames>
    <definedName name="P1_SCOPE_PROT1" hidden="1">'Баланс энергии'!#REF!,'Баланс энергии'!#REF!,'Баланс энергии'!#REF!,'Баланс энергии'!$J$11,'Баланс энергии'!$L$11:$L$12</definedName>
    <definedName name="P1_SCOPE_PROT13" hidden="1">#REF!,#REF!,#REF!,#REF!,#REF!,#REF!,#REF!,#REF!</definedName>
    <definedName name="P1_SCOPE_PROT14" hidden="1">#REF!,#REF!,#REF!,#REF!,#REF!,#REF!,#REF!,#REF!</definedName>
    <definedName name="P1_SCOPE_PROT16" hidden="1">#REF!,#REF!,#REF!,#REF!,#REF!,#REF!</definedName>
    <definedName name="P1_SCOPE_PROT2" hidden="1">'Баланс мощности'!#REF!,'Баланс мощности'!#REF!,'Баланс мощности'!#REF!,'Баланс мощности'!#REF!,'Баланс мощности'!$E$11</definedName>
    <definedName name="P1_SCOPE_PROT22" hidden="1">#REF!,#REF!,#REF!,#REF!,#REF!,#REF!,#REF!</definedName>
    <definedName name="P1_SCOPE_PROT27" hidden="1">#REF!,#REF!,#REF!,#REF!,#REF!,#REF!</definedName>
    <definedName name="P1_SCOPE_PROT34" hidden="1">#REF!,#REF!,#REF!,#REF!,#REF!,#REF!</definedName>
    <definedName name="P1_SCOPE_PROT5" hidden="1">#REF!,#REF!,#REF!</definedName>
    <definedName name="P1_SCOPE_PROT8" hidden="1">#REF!,#REF!,#REF!,#REF!</definedName>
    <definedName name="P2_SCOPE_PROT1" hidden="1">'Баланс энергии'!$O$11,'Баланс энергии'!$Q$11:$Q$12,'Баланс энергии'!$Y$11,'Баланс энергии'!$AA$11:$AA$12,'Баланс энергии'!$X$14:$AA$17</definedName>
    <definedName name="P2_SCOPE_PROT13" hidden="1">#REF!,#REF!,#REF!,#REF!,#REF!,#REF!,#REF!,#REF!</definedName>
    <definedName name="P2_SCOPE_PROT14" hidden="1">#REF!,#REF!,#REF!,#REF!,#REF!,#REF!,#REF!,#REF!</definedName>
    <definedName name="P2_SCOPE_PROT2" hidden="1">'Баланс мощности'!$G$11:$G$12,'Баланс мощности'!$D$14:$G$17,'Баланс мощности'!$D$20:$G$20,'Баланс мощности'!$D$22:$G$24,'Баланс мощности'!$J$11</definedName>
    <definedName name="P2_SCOPE_PROT22" hidden="1">#REF!,#REF!,#REF!,#REF!,#REF!,#REF!</definedName>
    <definedName name="P2_SCOPE_PROT27" hidden="1">#REF!,#REF!,#REF!,#REF!,#REF!,#REF!</definedName>
    <definedName name="P2_SCOPE_PROT5" hidden="1">#REF!,#REF!,#REF!</definedName>
    <definedName name="P2_SCOPE_PROT8" hidden="1">#REF!,#REF!,#REF!,#REF!</definedName>
    <definedName name="P3_SCOPE_PROT1" hidden="1">'Баланс энергии'!$X$19:$AA$20,'Баланс энергии'!$X$22:$AA$24,'Баланс энергии'!$N$22:$Q$24,'Баланс энергии'!$N$19:$Q$20,'Баланс энергии'!$N$14:$Q$17</definedName>
    <definedName name="P3_SCOPE_PROT14" hidden="1">#REF!,#REF!,#REF!,#REF!,#REF!,#REF!,#REF!,#REF!,#REF!</definedName>
    <definedName name="P3_SCOPE_PROT2" hidden="1">'Баланс мощности'!$L$11:$L$12,'Баланс мощности'!$I$14:$L$17,'Баланс мощности'!$I$20:$L$20,'Баланс мощности'!$I$22:$L$24,'Баланс мощности'!$O$11</definedName>
    <definedName name="P3_SCOPE_PROT8" hidden="1">#REF!,#REF!,#REF!,#REF!,#REF!</definedName>
    <definedName name="P4_SCOPE_PROT1" hidden="1">'Баланс энергии'!$I$14:$L$17,'Баланс энергии'!$I$19:$L$20,'Баланс энергии'!$I$22:$L$24,'Баланс энергии'!#REF!,'Баланс энергии'!#REF!</definedName>
    <definedName name="P4_SCOPE_PROT14" hidden="1">#REF!,#REF!,#REF!,#REF!,#REF!,#REF!,#REF!,#REF!,#REF!</definedName>
    <definedName name="P4_SCOPE_PROT2" hidden="1">'Баланс мощности'!$Q$11:$Q$12,'Баланс мощности'!$N$14:$Q$17,'Баланс мощности'!$N$20:$Q$20,'Баланс мощности'!$N$22:$Q$24,'Баланс мощности'!$T$11</definedName>
    <definedName name="P4_SCOPE_PROT8" hidden="1">#REF!,#REF!,#REF!,#REF!,#REF!</definedName>
    <definedName name="P5_SCOPE_PROT1" hidden="1">'Баланс энергии'!#REF!,'Баланс энергии'!#REF!,'Баланс энергии'!#REF!,'Баланс энергии'!#REF!,'Баланс энергии'!#REF!</definedName>
    <definedName name="P5_SCOPE_PROT2" hidden="1">'Баланс мощности'!$V$11:$V$12,'Баланс мощности'!$S$14:$V$17,'Баланс мощности'!$S$20:$V$20,'Баланс мощности'!$S$22:$V$24,'Баланс мощности'!#REF!</definedName>
    <definedName name="P5_SCOPE_PROT8" hidden="1">#REF!,#REF!,#REF!,#REF!,#REF!</definedName>
    <definedName name="P6_SCOPE_PROT1" hidden="1">'Баланс энергии'!#REF!,'Баланс энергии'!#REF!,'Баланс энергии'!$A$39:$B$41,'Баланс энергии'!#REF!,P1_SCOPE_PROT1,P2_SCOPE_PROT1</definedName>
    <definedName name="P6_SCOPE_PROT8" hidden="1">#REF!,#REF!,#REF!,#REF!</definedName>
    <definedName name="SCOPE_DIP1_1">'Баланс энергии'!#REF!</definedName>
    <definedName name="SCOPE_DIP1_2">'Баланс энергии'!#REF!</definedName>
    <definedName name="SCOPE_MNTH">TEHSHEET!$E$7:$E$18</definedName>
    <definedName name="SCOPE_PROT1">P3_SCOPE_PROT1,P4_SCOPE_PROT1,P5_SCOPE_PROT1,P6_SCOPE_PROT1</definedName>
    <definedName name="SCOPE_PROT10">#REF!,#REF!,#REF!,#REF!,#REF!,#REF!</definedName>
    <definedName name="SCOPE_PROT11">#REF!,#REF!,#REF!,#REF!</definedName>
    <definedName name="SCOPE_PROT12">#REF!,#REF!,#REF!</definedName>
    <definedName name="SCOPE_PROT13">#REF!,#REF!,P1_SCOPE_PROT13,P2_SCOPE_PROT13</definedName>
    <definedName name="SCOPE_PROT14">#REF!,#REF!,#REF!,P1_SCOPE_PROT14,P2_SCOPE_PROT14,P3_SCOPE_PROT14,P4_SCOPE_PROT14</definedName>
    <definedName name="SCOPE_PROT15">#REF!,#REF!</definedName>
    <definedName name="SCOPE_PROT16">#REF!,#REF!,#REF!,P1_SCOPE_PROT16</definedName>
    <definedName name="SCOPE_PROT17">#REF!</definedName>
    <definedName name="SCOPE_PROT18">#REF!,#REF!,#REF!</definedName>
    <definedName name="SCOPE_PROT19">#REF!,#REF!,#REF!</definedName>
    <definedName name="SCOPE_PROT2">P1_SCOPE_PROT2,P2_SCOPE_PROT2,P3_SCOPE_PROT2,P4_SCOPE_PROT2,P5_SCOPE_PROT2</definedName>
    <definedName name="SCOPE_PROT20">#REF!,#REF!,#REF!,#REF!</definedName>
    <definedName name="SCOPE_PROT21">#REF!,#REF!,#REF!,#REF!,#REF!,#REF!,#REF!,#REF!</definedName>
    <definedName name="SCOPE_PROT22">#REF!,#REF!,#REF!,#REF!,P1_SCOPE_PROT22,P2_SCOPE_PROT22</definedName>
    <definedName name="SCOPE_PROT23">#REF!,#REF!,#REF!,#REF!,#REF!</definedName>
    <definedName name="SCOPE_PROT24">#REF!,#REF!,#REF!,#REF!,#REF!</definedName>
    <definedName name="SCOPE_PROT25">#REF!,#REF!,#REF!,#REF!,#REF!</definedName>
    <definedName name="SCOPE_PROT26">#REF!,#REF!,#REF!,#REF!,#REF!</definedName>
    <definedName name="SCOPE_PROT27">#REF!,#REF!,#REF!,#REF!,#REF!,P1_SCOPE_PROT27,P2_SCOPE_PROT27</definedName>
    <definedName name="SCOPE_PROT28">#REF!</definedName>
    <definedName name="SCOPE_PROT29">#REF!,#REF!,#REF!,#REF!</definedName>
    <definedName name="SCOPE_PROT3">#REF!,#REF!,#REF!</definedName>
    <definedName name="SCOPE_PROT30">#REF!</definedName>
    <definedName name="SCOPE_PROT31">#REF!</definedName>
    <definedName name="SCOPE_PROT32">#REF!,#REF!,#REF!</definedName>
    <definedName name="SCOPE_PROT33">#REF!,#REF!,#REF!,#REF!</definedName>
    <definedName name="SCOPE_PROT34">#REF!,P1_SCOPE_PROT34</definedName>
    <definedName name="SCOPE_PROT35">#REF!,#REF!,#REF!</definedName>
    <definedName name="SCOPE_PROT36">#REF!,#REF!</definedName>
    <definedName name="SCOPE_PROT37">#REF!,#REF!,#REF!</definedName>
    <definedName name="SCOPE_PROT38">#REF!,#REF!,#REF!</definedName>
    <definedName name="SCOPE_PROT4">#REF!</definedName>
    <definedName name="SCOPE_PROT5">P1_SCOPE_PROT5,P2_SCOPE_PROT5</definedName>
    <definedName name="SCOPE_PROT6">#REF!,#REF!,#REF!</definedName>
    <definedName name="SCOPE_PROT7">#REF!,#REF!,#REF!,#REF!,#REF!</definedName>
    <definedName name="SCOPE_PROT8">#REF!,P1_SCOPE_PROT8,P2_SCOPE_PROT8,P3_SCOPE_PROT8,P4_SCOPE_PROT8,P5_SCOPE_PROT8,P6_SCOPE_PROT8</definedName>
    <definedName name="SCOPE_PROT9">#REF!</definedName>
    <definedName name="T3?L1.4.1">#REF!</definedName>
    <definedName name="T3?L1.5.1">#REF!</definedName>
    <definedName name="БазовыйПериод">[1]Заголовок!$B$15</definedName>
    <definedName name="ЗП1">[2]Лист13!$A$2</definedName>
    <definedName name="ЗП2">[2]Лист13!$B$2</definedName>
    <definedName name="ЗП3">[2]Лист13!$C$2</definedName>
    <definedName name="ЗП4">[2]Лист13!$D$2</definedName>
    <definedName name="название">#REF!</definedName>
    <definedName name="_xlnm.Print_Area" localSheetId="1">'Баланс мощности'!$A$1:$AG$113</definedName>
    <definedName name="_xlnm.Print_Area" localSheetId="0">'Баланс энергии'!$A$1:$AF$112</definedName>
    <definedName name="ОтпускЭлектроэнергииИтогоБаз">'[1]6'!$C$15</definedName>
    <definedName name="ОтпускЭлектроэнергииИтогоРег">'[1]6'!$C$24</definedName>
    <definedName name="ПериодРегулирования">[1]Заголовок!$B$14</definedName>
  </definedNames>
  <calcPr calcId="152511"/>
</workbook>
</file>

<file path=xl/calcChain.xml><?xml version="1.0" encoding="utf-8"?>
<calcChain xmlns="http://schemas.openxmlformats.org/spreadsheetml/2006/main">
  <c r="S49" i="49" l="1"/>
  <c r="N16" i="49"/>
  <c r="I16" i="49"/>
  <c r="N48" i="49"/>
  <c r="I48" i="49"/>
  <c r="X16" i="50"/>
  <c r="W16" i="50"/>
  <c r="U19" i="50"/>
  <c r="N49" i="50"/>
  <c r="N51" i="50"/>
  <c r="N22" i="50"/>
  <c r="N21" i="50"/>
  <c r="I48" i="50"/>
  <c r="D16" i="49"/>
  <c r="X16" i="49"/>
  <c r="D48" i="49"/>
  <c r="C48" i="49" s="1"/>
  <c r="D49" i="49"/>
  <c r="C49" i="49" s="1"/>
  <c r="D47" i="49"/>
  <c r="D51" i="49" s="1"/>
  <c r="D22" i="49" s="1"/>
  <c r="C16" i="49"/>
  <c r="D39" i="49"/>
  <c r="D43" i="49" s="1"/>
  <c r="G47" i="49"/>
  <c r="G51" i="49" s="1"/>
  <c r="F47" i="49"/>
  <c r="F51" i="49" s="1"/>
  <c r="F22" i="49" s="1"/>
  <c r="F21" i="49" s="1"/>
  <c r="V47" i="49"/>
  <c r="V51" i="49"/>
  <c r="V22" i="49"/>
  <c r="Q22" i="49"/>
  <c r="V47" i="50"/>
  <c r="V51" i="50"/>
  <c r="V22" i="50"/>
  <c r="AA22" i="50"/>
  <c r="C48" i="50"/>
  <c r="N24" i="50"/>
  <c r="I24" i="50"/>
  <c r="H24" i="50"/>
  <c r="X51" i="50"/>
  <c r="X22" i="50"/>
  <c r="B48" i="50"/>
  <c r="S47" i="49"/>
  <c r="S51" i="49"/>
  <c r="S22" i="49"/>
  <c r="S21" i="49"/>
  <c r="U47" i="49"/>
  <c r="S48" i="49"/>
  <c r="R48" i="49"/>
  <c r="R49" i="49"/>
  <c r="S39" i="49"/>
  <c r="S24" i="49"/>
  <c r="S16" i="49"/>
  <c r="S8" i="49"/>
  <c r="F181" i="50"/>
  <c r="D24" i="50"/>
  <c r="C24" i="50"/>
  <c r="I210" i="50"/>
  <c r="D210" i="50"/>
  <c r="I186" i="50"/>
  <c r="H186" i="50"/>
  <c r="D186" i="50"/>
  <c r="C186" i="50"/>
  <c r="N201" i="50"/>
  <c r="M201" i="50"/>
  <c r="N186" i="50"/>
  <c r="H201" i="50"/>
  <c r="X24" i="50"/>
  <c r="W39" i="50"/>
  <c r="W43" i="50"/>
  <c r="S39" i="50"/>
  <c r="R39" i="50"/>
  <c r="R43" i="50"/>
  <c r="M39" i="50"/>
  <c r="M43" i="50"/>
  <c r="H39" i="50"/>
  <c r="N210" i="50"/>
  <c r="X24" i="49"/>
  <c r="N24" i="49"/>
  <c r="M24" i="49"/>
  <c r="I24" i="49"/>
  <c r="P184" i="50"/>
  <c r="P183" i="50"/>
  <c r="F184" i="50"/>
  <c r="N197" i="50"/>
  <c r="K209" i="50"/>
  <c r="K184" i="50"/>
  <c r="K183" i="50"/>
  <c r="I209" i="50"/>
  <c r="I211" i="50"/>
  <c r="N211" i="50"/>
  <c r="M211" i="50"/>
  <c r="D211" i="50"/>
  <c r="B193" i="50"/>
  <c r="S16" i="50"/>
  <c r="S8" i="50"/>
  <c r="S18" i="50"/>
  <c r="U47" i="50"/>
  <c r="U51" i="50"/>
  <c r="U22" i="50"/>
  <c r="S47" i="50"/>
  <c r="S48" i="50"/>
  <c r="R48" i="50"/>
  <c r="Q213" i="50"/>
  <c r="P213" i="50"/>
  <c r="O213" i="50"/>
  <c r="L213" i="50"/>
  <c r="K213" i="50"/>
  <c r="J213" i="50"/>
  <c r="G213" i="50"/>
  <c r="F213" i="50"/>
  <c r="E213" i="50"/>
  <c r="D213" i="50"/>
  <c r="D184" i="50"/>
  <c r="D183" i="50"/>
  <c r="H211" i="50"/>
  <c r="C211" i="50"/>
  <c r="H210" i="50"/>
  <c r="M209" i="50"/>
  <c r="C209" i="50"/>
  <c r="Q205" i="50"/>
  <c r="P205" i="50"/>
  <c r="O205" i="50"/>
  <c r="N205" i="50"/>
  <c r="L205" i="50"/>
  <c r="K205" i="50"/>
  <c r="J205" i="50"/>
  <c r="I205" i="50"/>
  <c r="G205" i="50"/>
  <c r="F205" i="50"/>
  <c r="E205" i="50"/>
  <c r="D205" i="50"/>
  <c r="M203" i="50"/>
  <c r="H203" i="50"/>
  <c r="C203" i="50"/>
  <c r="M202" i="50"/>
  <c r="H202" i="50"/>
  <c r="C202" i="50"/>
  <c r="C201" i="50"/>
  <c r="Q197" i="50"/>
  <c r="P197" i="50"/>
  <c r="O197" i="50"/>
  <c r="L197" i="50"/>
  <c r="K197" i="50"/>
  <c r="J197" i="50"/>
  <c r="I197" i="50"/>
  <c r="G197" i="50"/>
  <c r="F197" i="50"/>
  <c r="E197" i="50"/>
  <c r="D197" i="50"/>
  <c r="M195" i="50"/>
  <c r="H195" i="50"/>
  <c r="H197" i="50"/>
  <c r="C195" i="50"/>
  <c r="M194" i="50"/>
  <c r="H194" i="50"/>
  <c r="C194" i="50"/>
  <c r="M193" i="50"/>
  <c r="M197" i="50"/>
  <c r="H193" i="50"/>
  <c r="C193" i="50"/>
  <c r="C197" i="50"/>
  <c r="M185" i="50"/>
  <c r="H185" i="50"/>
  <c r="C185" i="50"/>
  <c r="O183" i="50"/>
  <c r="J183" i="50"/>
  <c r="F183" i="50"/>
  <c r="E183" i="50"/>
  <c r="M182" i="50"/>
  <c r="H182" i="50"/>
  <c r="C182" i="50"/>
  <c r="M179" i="50"/>
  <c r="H179" i="50"/>
  <c r="C179" i="50"/>
  <c r="M178" i="50"/>
  <c r="H178" i="50"/>
  <c r="C178" i="50"/>
  <c r="M177" i="50"/>
  <c r="H177" i="50"/>
  <c r="C177" i="50"/>
  <c r="M176" i="50"/>
  <c r="H176" i="50"/>
  <c r="C176" i="50"/>
  <c r="O171" i="50"/>
  <c r="O170" i="50"/>
  <c r="J171" i="50"/>
  <c r="J170" i="50"/>
  <c r="E171" i="50"/>
  <c r="N170" i="50"/>
  <c r="N180" i="50"/>
  <c r="I170" i="50"/>
  <c r="E170" i="50"/>
  <c r="D170" i="50"/>
  <c r="D180" i="50"/>
  <c r="AA51" i="49"/>
  <c r="AA22" i="49"/>
  <c r="Z51" i="49"/>
  <c r="Z22" i="49"/>
  <c r="Y51" i="49"/>
  <c r="X51" i="49"/>
  <c r="X22" i="49"/>
  <c r="W47" i="49"/>
  <c r="W48" i="49"/>
  <c r="W49" i="49"/>
  <c r="T51" i="49"/>
  <c r="Q51" i="49"/>
  <c r="P51" i="49"/>
  <c r="P22" i="49"/>
  <c r="P21" i="49"/>
  <c r="O51" i="49"/>
  <c r="N51" i="49"/>
  <c r="N22" i="49"/>
  <c r="M47" i="49"/>
  <c r="M48" i="49"/>
  <c r="M49" i="49"/>
  <c r="L51" i="49"/>
  <c r="L22" i="49"/>
  <c r="K51" i="49"/>
  <c r="K22" i="49"/>
  <c r="K21" i="49"/>
  <c r="J51" i="49"/>
  <c r="I51" i="49"/>
  <c r="I22" i="49"/>
  <c r="I21" i="49"/>
  <c r="H47" i="49"/>
  <c r="H48" i="49"/>
  <c r="H49" i="49"/>
  <c r="AA43" i="49"/>
  <c r="Z43" i="49"/>
  <c r="Y43" i="49"/>
  <c r="X43" i="49"/>
  <c r="W39" i="49"/>
  <c r="W43" i="49"/>
  <c r="W40" i="49"/>
  <c r="W41" i="49"/>
  <c r="V43" i="49"/>
  <c r="U43" i="49"/>
  <c r="T43" i="49"/>
  <c r="R40" i="49"/>
  <c r="R41" i="49"/>
  <c r="Q43" i="49"/>
  <c r="P43" i="49"/>
  <c r="O43" i="49"/>
  <c r="N43" i="49"/>
  <c r="M39" i="49"/>
  <c r="M43" i="49"/>
  <c r="M40" i="49"/>
  <c r="M41" i="49"/>
  <c r="L43" i="49"/>
  <c r="K43" i="49"/>
  <c r="J43" i="49"/>
  <c r="I43" i="49"/>
  <c r="H39" i="49"/>
  <c r="H43" i="49"/>
  <c r="H40" i="49"/>
  <c r="H41" i="49"/>
  <c r="AA35" i="49"/>
  <c r="Z35" i="49"/>
  <c r="Y35" i="49"/>
  <c r="X35" i="49"/>
  <c r="W31" i="49"/>
  <c r="W32" i="49"/>
  <c r="W35" i="49"/>
  <c r="W33" i="49"/>
  <c r="V35" i="49"/>
  <c r="U35" i="49"/>
  <c r="T35" i="49"/>
  <c r="S35" i="49"/>
  <c r="R31" i="49"/>
  <c r="R32" i="49"/>
  <c r="R33" i="49"/>
  <c r="R35" i="49"/>
  <c r="Q35" i="49"/>
  <c r="P35" i="49"/>
  <c r="O35" i="49"/>
  <c r="N35" i="49"/>
  <c r="M31" i="49"/>
  <c r="M35" i="49"/>
  <c r="M32" i="49"/>
  <c r="M33" i="49"/>
  <c r="L35" i="49"/>
  <c r="K35" i="49"/>
  <c r="J35" i="49"/>
  <c r="I35" i="49"/>
  <c r="H31" i="49"/>
  <c r="H35" i="49"/>
  <c r="H32" i="49"/>
  <c r="H33" i="49"/>
  <c r="AA51" i="50"/>
  <c r="Z51" i="50"/>
  <c r="Z22" i="50"/>
  <c r="Z21" i="50"/>
  <c r="Y51" i="50"/>
  <c r="W47" i="50"/>
  <c r="W48" i="50"/>
  <c r="W49" i="50"/>
  <c r="T51" i="50"/>
  <c r="Q51" i="50"/>
  <c r="Q22" i="50"/>
  <c r="P51" i="50"/>
  <c r="P22" i="50"/>
  <c r="P21" i="50"/>
  <c r="O51" i="50"/>
  <c r="M47" i="50"/>
  <c r="M48" i="50"/>
  <c r="L51" i="50"/>
  <c r="L22" i="50"/>
  <c r="K51" i="50"/>
  <c r="K22" i="50"/>
  <c r="J51" i="50"/>
  <c r="I51" i="50"/>
  <c r="I22" i="50"/>
  <c r="H47" i="50"/>
  <c r="H48" i="50"/>
  <c r="H49" i="50"/>
  <c r="AA43" i="50"/>
  <c r="Z43" i="50"/>
  <c r="Y43" i="50"/>
  <c r="X43" i="50"/>
  <c r="W40" i="50"/>
  <c r="W41" i="50"/>
  <c r="V43" i="50"/>
  <c r="U43" i="50"/>
  <c r="T43" i="50"/>
  <c r="R40" i="50"/>
  <c r="R41" i="50"/>
  <c r="Q43" i="50"/>
  <c r="P43" i="50"/>
  <c r="O43" i="50"/>
  <c r="N43" i="50"/>
  <c r="M40" i="50"/>
  <c r="M41" i="50"/>
  <c r="L43" i="50"/>
  <c r="K43" i="50"/>
  <c r="J43" i="50"/>
  <c r="I43" i="50"/>
  <c r="H40" i="50"/>
  <c r="H43" i="50"/>
  <c r="H41" i="50"/>
  <c r="AA35" i="50"/>
  <c r="Z35" i="50"/>
  <c r="Y35" i="50"/>
  <c r="X35" i="50"/>
  <c r="W32" i="50"/>
  <c r="W35" i="50"/>
  <c r="W33" i="50"/>
  <c r="V35" i="50"/>
  <c r="U35" i="50"/>
  <c r="T35" i="50"/>
  <c r="S35" i="50"/>
  <c r="R32" i="50"/>
  <c r="R33" i="50"/>
  <c r="Q35" i="50"/>
  <c r="P35" i="50"/>
  <c r="O35" i="50"/>
  <c r="N35" i="50"/>
  <c r="M32" i="50"/>
  <c r="M35" i="50"/>
  <c r="M33" i="50"/>
  <c r="L35" i="50"/>
  <c r="K35" i="50"/>
  <c r="J35" i="50"/>
  <c r="I35" i="50"/>
  <c r="H32" i="50"/>
  <c r="H35" i="50"/>
  <c r="H33" i="50"/>
  <c r="X8" i="50"/>
  <c r="X18" i="50"/>
  <c r="Y9" i="50"/>
  <c r="Y8" i="50"/>
  <c r="Y18" i="50"/>
  <c r="Y21" i="50"/>
  <c r="T9" i="50"/>
  <c r="T8" i="50"/>
  <c r="T21" i="50"/>
  <c r="AA19" i="49"/>
  <c r="Z19" i="49"/>
  <c r="Y19" i="49"/>
  <c r="Y18" i="49"/>
  <c r="X19" i="49"/>
  <c r="X8" i="49"/>
  <c r="X18" i="49"/>
  <c r="Y9" i="49"/>
  <c r="Y8" i="49"/>
  <c r="Y21" i="49"/>
  <c r="V19" i="49"/>
  <c r="U19" i="49"/>
  <c r="T19" i="49"/>
  <c r="T18" i="49"/>
  <c r="S19" i="49"/>
  <c r="T9" i="49"/>
  <c r="T8" i="49"/>
  <c r="T21" i="49"/>
  <c r="C40" i="49"/>
  <c r="C32" i="49"/>
  <c r="C40" i="50"/>
  <c r="C32" i="50"/>
  <c r="C33" i="50"/>
  <c r="N19" i="49"/>
  <c r="N8" i="49"/>
  <c r="I19" i="49"/>
  <c r="I8" i="49"/>
  <c r="D19" i="49"/>
  <c r="D18" i="49"/>
  <c r="C49" i="50"/>
  <c r="C41" i="50"/>
  <c r="R20" i="50"/>
  <c r="N8" i="50"/>
  <c r="N18" i="50"/>
  <c r="I8" i="50"/>
  <c r="I18" i="50"/>
  <c r="D8" i="50"/>
  <c r="D18" i="50"/>
  <c r="E51" i="49"/>
  <c r="C41" i="49"/>
  <c r="E43" i="49"/>
  <c r="F43" i="49"/>
  <c r="G43" i="49"/>
  <c r="C31" i="49"/>
  <c r="C35" i="49"/>
  <c r="C33" i="49"/>
  <c r="D35" i="49"/>
  <c r="E35" i="49"/>
  <c r="F35" i="49"/>
  <c r="G35" i="49"/>
  <c r="E9" i="49"/>
  <c r="E8" i="49"/>
  <c r="C47" i="50"/>
  <c r="C51" i="50"/>
  <c r="E51" i="50"/>
  <c r="F51" i="50"/>
  <c r="F22" i="50"/>
  <c r="F21" i="50"/>
  <c r="G51" i="50"/>
  <c r="G22" i="50"/>
  <c r="C39" i="50"/>
  <c r="C43" i="50"/>
  <c r="D43" i="50"/>
  <c r="E43" i="50"/>
  <c r="F43" i="50"/>
  <c r="G43" i="50"/>
  <c r="C31" i="50"/>
  <c r="C35" i="50"/>
  <c r="G35" i="50"/>
  <c r="D35" i="50"/>
  <c r="E35" i="50"/>
  <c r="F35" i="50"/>
  <c r="O19" i="49"/>
  <c r="O18" i="49"/>
  <c r="O9" i="49"/>
  <c r="O8" i="49"/>
  <c r="O21" i="49"/>
  <c r="P19" i="49"/>
  <c r="Q19" i="49"/>
  <c r="J19" i="49"/>
  <c r="J18" i="49"/>
  <c r="K12" i="49"/>
  <c r="J9" i="49"/>
  <c r="J8" i="49"/>
  <c r="J21" i="49"/>
  <c r="K19" i="49"/>
  <c r="L19" i="49"/>
  <c r="F19" i="49"/>
  <c r="E19" i="49"/>
  <c r="E21" i="49"/>
  <c r="G19" i="49"/>
  <c r="O9" i="50"/>
  <c r="O8" i="50"/>
  <c r="O21" i="50"/>
  <c r="P12" i="50"/>
  <c r="O25" i="50"/>
  <c r="J9" i="50"/>
  <c r="J8" i="50"/>
  <c r="J18" i="50"/>
  <c r="J21" i="50"/>
  <c r="E9" i="50"/>
  <c r="E8" i="50"/>
  <c r="E21" i="50"/>
  <c r="W24" i="49"/>
  <c r="W23" i="49"/>
  <c r="W20" i="49"/>
  <c r="W17" i="49"/>
  <c r="W16" i="49"/>
  <c r="W15" i="49"/>
  <c r="W14" i="49"/>
  <c r="R23" i="49"/>
  <c r="R20" i="49"/>
  <c r="R17" i="49"/>
  <c r="R15" i="49"/>
  <c r="R14" i="49"/>
  <c r="M23" i="49"/>
  <c r="M20" i="49"/>
  <c r="M17" i="49"/>
  <c r="M16" i="49"/>
  <c r="M15" i="49"/>
  <c r="M14" i="49"/>
  <c r="H24" i="49"/>
  <c r="H23" i="49"/>
  <c r="H20" i="49"/>
  <c r="H17" i="49"/>
  <c r="H16" i="49"/>
  <c r="H15" i="49"/>
  <c r="H14" i="49"/>
  <c r="W23" i="50"/>
  <c r="W20" i="50"/>
  <c r="W17" i="50"/>
  <c r="W15" i="50"/>
  <c r="W14" i="50"/>
  <c r="R23" i="50"/>
  <c r="R17" i="50"/>
  <c r="R15" i="50"/>
  <c r="R14" i="50"/>
  <c r="M23" i="50"/>
  <c r="M20" i="50"/>
  <c r="M17" i="50"/>
  <c r="M16" i="50"/>
  <c r="M15" i="50"/>
  <c r="M14" i="50"/>
  <c r="H23" i="50"/>
  <c r="H20" i="50"/>
  <c r="H17" i="50"/>
  <c r="H16" i="50"/>
  <c r="H15" i="50"/>
  <c r="H14" i="50"/>
  <c r="C20" i="50"/>
  <c r="C16" i="50"/>
  <c r="C23" i="50"/>
  <c r="C17" i="50"/>
  <c r="C15" i="50"/>
  <c r="C14" i="50"/>
  <c r="C20" i="49"/>
  <c r="C14" i="49"/>
  <c r="C15" i="49"/>
  <c r="C17" i="49"/>
  <c r="C23" i="49"/>
  <c r="E180" i="50"/>
  <c r="F174" i="50"/>
  <c r="E187" i="50"/>
  <c r="R35" i="50"/>
  <c r="C210" i="50"/>
  <c r="C213" i="50"/>
  <c r="M210" i="50"/>
  <c r="M213" i="50"/>
  <c r="M186" i="50"/>
  <c r="M24" i="50"/>
  <c r="W24" i="50"/>
  <c r="C184" i="50"/>
  <c r="D51" i="50"/>
  <c r="D22" i="50"/>
  <c r="D21" i="50"/>
  <c r="F173" i="50"/>
  <c r="H209" i="50"/>
  <c r="H213" i="50"/>
  <c r="M205" i="50"/>
  <c r="H205" i="50"/>
  <c r="C205" i="50"/>
  <c r="E18" i="49"/>
  <c r="E18" i="50"/>
  <c r="F12" i="50"/>
  <c r="O180" i="50"/>
  <c r="P174" i="50"/>
  <c r="K12" i="50"/>
  <c r="E25" i="50"/>
  <c r="J25" i="50"/>
  <c r="U51" i="49"/>
  <c r="U22" i="49"/>
  <c r="U21" i="49"/>
  <c r="D187" i="50"/>
  <c r="F171" i="50"/>
  <c r="F170" i="50"/>
  <c r="J180" i="50"/>
  <c r="K174" i="50"/>
  <c r="T18" i="50"/>
  <c r="O187" i="50"/>
  <c r="O18" i="50"/>
  <c r="N213" i="50"/>
  <c r="N184" i="50"/>
  <c r="Z12" i="50"/>
  <c r="I213" i="50"/>
  <c r="I184" i="50"/>
  <c r="I180" i="50"/>
  <c r="Y25" i="50"/>
  <c r="N183" i="50"/>
  <c r="M184" i="50"/>
  <c r="U12" i="50"/>
  <c r="I183" i="50"/>
  <c r="H184" i="50"/>
  <c r="J187" i="50"/>
  <c r="P173" i="50"/>
  <c r="K173" i="50"/>
  <c r="T25" i="50"/>
  <c r="K171" i="50"/>
  <c r="K170" i="50"/>
  <c r="I187" i="50"/>
  <c r="P171" i="50"/>
  <c r="P170" i="50"/>
  <c r="N187" i="50"/>
  <c r="F12" i="49"/>
  <c r="E25" i="49"/>
  <c r="K181" i="50"/>
  <c r="R16" i="50"/>
  <c r="H51" i="50"/>
  <c r="Z21" i="49"/>
  <c r="S43" i="50"/>
  <c r="S24" i="50"/>
  <c r="R24" i="50"/>
  <c r="Z12" i="49"/>
  <c r="Y25" i="49"/>
  <c r="J25" i="49"/>
  <c r="U12" i="49"/>
  <c r="T25" i="49"/>
  <c r="P12" i="49"/>
  <c r="O25" i="49"/>
  <c r="W51" i="49"/>
  <c r="R16" i="49"/>
  <c r="R24" i="49"/>
  <c r="R39" i="49"/>
  <c r="R43" i="49"/>
  <c r="S43" i="49"/>
  <c r="D8" i="49"/>
  <c r="G22" i="49"/>
  <c r="W51" i="50"/>
  <c r="X21" i="49"/>
  <c r="Z11" i="49"/>
  <c r="Z9" i="49"/>
  <c r="Z8" i="49"/>
  <c r="X25" i="49"/>
  <c r="Z18" i="49"/>
  <c r="AA13" i="49"/>
  <c r="AA9" i="49"/>
  <c r="AA8" i="49"/>
  <c r="AA18" i="49"/>
  <c r="Z25" i="49"/>
  <c r="AA21" i="49"/>
  <c r="W21" i="49"/>
  <c r="W18" i="49"/>
  <c r="W8" i="49"/>
  <c r="W19" i="49"/>
  <c r="F180" i="50"/>
  <c r="D24" i="49"/>
  <c r="C24" i="49"/>
  <c r="C22" i="50"/>
  <c r="F11" i="50"/>
  <c r="F9" i="50"/>
  <c r="F8" i="50"/>
  <c r="D25" i="50"/>
  <c r="F18" i="50"/>
  <c r="G13" i="50"/>
  <c r="G9" i="50"/>
  <c r="G8" i="50"/>
  <c r="F25" i="50"/>
  <c r="G18" i="50"/>
  <c r="C18" i="50"/>
  <c r="G25" i="50"/>
  <c r="G21" i="50"/>
  <c r="C21" i="50"/>
  <c r="C8" i="50"/>
  <c r="C19" i="50"/>
  <c r="AA25" i="49"/>
  <c r="W22" i="49"/>
  <c r="N18" i="49"/>
  <c r="S18" i="49"/>
  <c r="I18" i="49"/>
  <c r="M51" i="49"/>
  <c r="H51" i="49"/>
  <c r="N21" i="49"/>
  <c r="P11" i="49"/>
  <c r="P9" i="49"/>
  <c r="P8" i="49"/>
  <c r="M22" i="49"/>
  <c r="M49" i="50"/>
  <c r="S49" i="50"/>
  <c r="R49" i="50"/>
  <c r="M51" i="50"/>
  <c r="R22" i="49"/>
  <c r="H22" i="49"/>
  <c r="R47" i="49"/>
  <c r="R51" i="49"/>
  <c r="G175" i="50"/>
  <c r="G171" i="50" s="1"/>
  <c r="G170" i="50" s="1"/>
  <c r="X21" i="50"/>
  <c r="W22" i="50"/>
  <c r="U11" i="49"/>
  <c r="U9" i="49"/>
  <c r="U8" i="49"/>
  <c r="M22" i="50"/>
  <c r="R47" i="50"/>
  <c r="R51" i="50"/>
  <c r="P11" i="50"/>
  <c r="P9" i="50"/>
  <c r="P8" i="50"/>
  <c r="K11" i="49"/>
  <c r="K9" i="49"/>
  <c r="K8" i="49"/>
  <c r="S51" i="50"/>
  <c r="S22" i="50"/>
  <c r="S21" i="50"/>
  <c r="U11" i="50"/>
  <c r="U9" i="50"/>
  <c r="U8" i="50"/>
  <c r="U18" i="50"/>
  <c r="I21" i="50"/>
  <c r="K11" i="50"/>
  <c r="K9" i="50"/>
  <c r="K8" i="50"/>
  <c r="K18" i="50"/>
  <c r="U21" i="50"/>
  <c r="K21" i="50"/>
  <c r="H22" i="50"/>
  <c r="R22" i="50"/>
  <c r="Z11" i="50"/>
  <c r="S25" i="49"/>
  <c r="U18" i="49"/>
  <c r="N25" i="49"/>
  <c r="P18" i="49"/>
  <c r="Q13" i="49"/>
  <c r="Q9" i="49"/>
  <c r="Q8" i="49"/>
  <c r="N25" i="50"/>
  <c r="P18" i="50"/>
  <c r="Q13" i="50"/>
  <c r="Q9" i="50"/>
  <c r="Q8" i="50"/>
  <c r="S25" i="50"/>
  <c r="I25" i="49"/>
  <c r="K18" i="49"/>
  <c r="L13" i="49"/>
  <c r="L9" i="49"/>
  <c r="L8" i="49"/>
  <c r="I25" i="50"/>
  <c r="L13" i="50"/>
  <c r="V13" i="50"/>
  <c r="Z9" i="50"/>
  <c r="Z8" i="50"/>
  <c r="X25" i="50"/>
  <c r="V13" i="49"/>
  <c r="V9" i="49"/>
  <c r="V8" i="49"/>
  <c r="Q18" i="49"/>
  <c r="Q21" i="49"/>
  <c r="M21" i="49"/>
  <c r="P25" i="49"/>
  <c r="Q18" i="50"/>
  <c r="Q21" i="50"/>
  <c r="M21" i="50"/>
  <c r="P25" i="50"/>
  <c r="K25" i="49"/>
  <c r="L18" i="49"/>
  <c r="L25" i="49"/>
  <c r="V9" i="50"/>
  <c r="V8" i="50"/>
  <c r="U25" i="50"/>
  <c r="L9" i="50"/>
  <c r="L8" i="50"/>
  <c r="K25" i="50"/>
  <c r="Z18" i="50"/>
  <c r="AA13" i="50"/>
  <c r="AA9" i="50"/>
  <c r="AA8" i="50"/>
  <c r="U25" i="49"/>
  <c r="V18" i="49"/>
  <c r="R18" i="49"/>
  <c r="M18" i="49"/>
  <c r="M8" i="49"/>
  <c r="M19" i="49"/>
  <c r="Q25" i="50"/>
  <c r="Q25" i="49"/>
  <c r="M18" i="50"/>
  <c r="M8" i="50"/>
  <c r="M19" i="50"/>
  <c r="H18" i="49"/>
  <c r="L21" i="49"/>
  <c r="H21" i="49"/>
  <c r="H8" i="49"/>
  <c r="H19" i="49"/>
  <c r="L18" i="50"/>
  <c r="H18" i="50"/>
  <c r="V18" i="50"/>
  <c r="R18" i="50"/>
  <c r="AA18" i="50"/>
  <c r="W18" i="50"/>
  <c r="AA21" i="50"/>
  <c r="W21" i="50"/>
  <c r="Z25" i="50"/>
  <c r="V25" i="49"/>
  <c r="V21" i="49"/>
  <c r="R21" i="49"/>
  <c r="R8" i="49"/>
  <c r="R19" i="49"/>
  <c r="L25" i="50"/>
  <c r="V25" i="50"/>
  <c r="L21" i="50"/>
  <c r="H21" i="50"/>
  <c r="H8" i="50"/>
  <c r="H19" i="50"/>
  <c r="V21" i="50"/>
  <c r="R21" i="50"/>
  <c r="R8" i="50"/>
  <c r="R19" i="50"/>
  <c r="AA25" i="50"/>
  <c r="W8" i="50"/>
  <c r="W19" i="50"/>
  <c r="F187" i="50" l="1"/>
  <c r="D21" i="49"/>
  <c r="C22" i="49"/>
  <c r="C39" i="49"/>
  <c r="C43" i="49" s="1"/>
  <c r="C47" i="49"/>
  <c r="C51" i="49" s="1"/>
  <c r="P181" i="50"/>
  <c r="K180" i="50"/>
  <c r="G180" i="50"/>
  <c r="C180" i="50" s="1"/>
  <c r="G183" i="50" l="1"/>
  <c r="C183" i="50" s="1"/>
  <c r="F11" i="49"/>
  <c r="P180" i="50"/>
  <c r="L175" i="50"/>
  <c r="L171" i="50" s="1"/>
  <c r="L170" i="50" s="1"/>
  <c r="C170" i="50"/>
  <c r="C181" i="50" s="1"/>
  <c r="G187" i="50"/>
  <c r="F9" i="49" l="1"/>
  <c r="F8" i="49" s="1"/>
  <c r="D25" i="49"/>
  <c r="P187" i="50"/>
  <c r="Q175" i="50"/>
  <c r="Q171" i="50" s="1"/>
  <c r="Q170" i="50" s="1"/>
  <c r="L180" i="50"/>
  <c r="H180" i="50" s="1"/>
  <c r="K187" i="50"/>
  <c r="F25" i="49" l="1"/>
  <c r="F18" i="49"/>
  <c r="G13" i="49"/>
  <c r="G9" i="49" s="1"/>
  <c r="G8" i="49" s="1"/>
  <c r="Q180" i="50"/>
  <c r="M180" i="50" s="1"/>
  <c r="L183" i="50"/>
  <c r="H183" i="50" s="1"/>
  <c r="H170" i="50"/>
  <c r="H181" i="50" s="1"/>
  <c r="L187" i="50"/>
  <c r="G18" i="49" l="1"/>
  <c r="G21" i="49" s="1"/>
  <c r="C21" i="49" s="1"/>
  <c r="G25" i="49"/>
  <c r="C18" i="49"/>
  <c r="Q187" i="50"/>
  <c r="Q183" i="50"/>
  <c r="M183" i="50" s="1"/>
  <c r="M170" i="50" s="1"/>
  <c r="M181" i="50" s="1"/>
  <c r="C8" i="49" l="1"/>
  <c r="C19" i="49" s="1"/>
</calcChain>
</file>

<file path=xl/sharedStrings.xml><?xml version="1.0" encoding="utf-8"?>
<sst xmlns="http://schemas.openxmlformats.org/spreadsheetml/2006/main" count="667" uniqueCount="93">
  <si>
    <t>2.1.</t>
  </si>
  <si>
    <t>Показатели</t>
  </si>
  <si>
    <t>Всего</t>
  </si>
  <si>
    <t>1.</t>
  </si>
  <si>
    <t>2.</t>
  </si>
  <si>
    <t>3.</t>
  </si>
  <si>
    <t>4.</t>
  </si>
  <si>
    <t>№</t>
  </si>
  <si>
    <t>Итого</t>
  </si>
  <si>
    <t>ВН</t>
  </si>
  <si>
    <t>СН1</t>
  </si>
  <si>
    <t>СН2</t>
  </si>
  <si>
    <t>НН</t>
  </si>
  <si>
    <t>1.1.</t>
  </si>
  <si>
    <t>1.2.</t>
  </si>
  <si>
    <t>1.3.</t>
  </si>
  <si>
    <t>1.4.</t>
  </si>
  <si>
    <t>1.5.</t>
  </si>
  <si>
    <t>Таблица № П1.4.</t>
  </si>
  <si>
    <t>№ п.п.</t>
  </si>
  <si>
    <t xml:space="preserve">Поступление эл.энергии в сеть , ВСЕГО </t>
  </si>
  <si>
    <t>из смежной сети, всего</t>
  </si>
  <si>
    <t xml:space="preserve">    в том числе из сети</t>
  </si>
  <si>
    <t xml:space="preserve">Потери электроэнергии в сети </t>
  </si>
  <si>
    <t xml:space="preserve">Полезный отпуск из сети </t>
  </si>
  <si>
    <t>Таблица № П1.5.</t>
  </si>
  <si>
    <t xml:space="preserve">Поступление мощности в сеть , ВСЕГО </t>
  </si>
  <si>
    <t xml:space="preserve">Потери в сети </t>
  </si>
  <si>
    <t>то же в %</t>
  </si>
  <si>
    <t>Полезный отпуск мощности потребителям</t>
  </si>
  <si>
    <t>Примечание</t>
  </si>
  <si>
    <t>х</t>
  </si>
  <si>
    <t>млн. кВт.ч.</t>
  </si>
  <si>
    <t>1.1.1.</t>
  </si>
  <si>
    <t>1.1.2.</t>
  </si>
  <si>
    <t>1.1.3.</t>
  </si>
  <si>
    <t>4.1.</t>
  </si>
  <si>
    <t>4.2.</t>
  </si>
  <si>
    <t>от электростанций</t>
  </si>
  <si>
    <t>Расход электроэнергии на производственные и хознужды</t>
  </si>
  <si>
    <t>потребителям, присоединенным к сети</t>
  </si>
  <si>
    <t>4.3.</t>
  </si>
  <si>
    <t>Расход мощности на производственные и хознужды</t>
  </si>
  <si>
    <t>Проверка</t>
  </si>
  <si>
    <t>Приложение 2</t>
  </si>
  <si>
    <t xml:space="preserve">Приложение 3 </t>
  </si>
  <si>
    <t>Добавить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</si>
  <si>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</si>
  <si>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</si>
  <si>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</si>
  <si>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</si>
  <si>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</si>
  <si>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</si>
  <si>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</si>
  <si>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</si>
  <si>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</si>
  <si>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</si>
  <si>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</si>
  <si>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</si>
  <si>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то же в % (п.2./п.1.)</t>
  </si>
  <si>
    <t>от ОАО "ФСК ЕЭС"</t>
  </si>
  <si>
    <t>от ОАО "МОЭсК"</t>
  </si>
  <si>
    <t>от других сетевых организаций</t>
  </si>
  <si>
    <t>переток в ОАО "МОЭсК"</t>
  </si>
  <si>
    <t>переток в другие сетевые организации</t>
  </si>
  <si>
    <t>Наименование других сетевых организаций</t>
  </si>
  <si>
    <t>Наименование сбытовых организаций</t>
  </si>
  <si>
    <t xml:space="preserve">Расшифровка п. 4.3. (Полезный отпуск - переток в другие сетевые организации) </t>
  </si>
  <si>
    <t>Расшифровка п. 1.5. (Поступление от других сетевых организаций)</t>
  </si>
  <si>
    <t xml:space="preserve">Расшифровка п. 4.1. (Полезный отпуск потребителям,  присоединенным к сети) </t>
  </si>
  <si>
    <t xml:space="preserve">Расшифровка п. 1.5. (Поступление от других сетевых организаций) </t>
  </si>
  <si>
    <t>Расшифровка п. 4.3. (Полезный отпуск - переток в другие сетевые организации)</t>
  </si>
  <si>
    <t>план 1 полугодие 2019год (данные  предприятия)</t>
  </si>
  <si>
    <t>план на 2 полугодие 2019год (данные  предприятия)</t>
  </si>
  <si>
    <t>план 2019 год (данные  предприятия)</t>
  </si>
  <si>
    <t>Баланс электрической энергии по сетям ООО "Энерго Пром Сети"</t>
  </si>
  <si>
    <t>ОАО "Гарант-Энерго"</t>
  </si>
  <si>
    <t>ОАО "Минудобрения"</t>
  </si>
  <si>
    <t>ОАО "Мосэнергосбыт"</t>
  </si>
  <si>
    <t>ОАО "Мособлэнерго" ВЭС</t>
  </si>
  <si>
    <t>Электрическая мощность по сетям    ООО "Энерго Пром Сети"</t>
  </si>
  <si>
    <t xml:space="preserve">АО "Мособлэнерго" </t>
  </si>
  <si>
    <t>ПАО "Мосэнергосбыт"</t>
  </si>
  <si>
    <t>переток в ПАО "МОЭсК"</t>
  </si>
  <si>
    <t>от ПАО "МОЭсК"</t>
  </si>
  <si>
    <t>от ПАО "ФСК ЕЭС"</t>
  </si>
  <si>
    <t>АО "Воскресенские минеральные удобрения""</t>
  </si>
  <si>
    <t>ООО "Лукойл-Энергосервис"</t>
  </si>
  <si>
    <t>факт 2019 год</t>
  </si>
  <si>
    <t>принято при тарифном регулировании на         1 полугодие 2020 год</t>
  </si>
  <si>
    <t>принято при тарифном регулировании на         2 полугодие 2020 год</t>
  </si>
  <si>
    <t>принято при тарифном регулировании на          2020 год</t>
  </si>
  <si>
    <t>ожидаемый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</si>
</sst>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_р_._-;\-* #,##0_р_._-;_-* &quot;-&quot;_р_._-;_-@_-"/>
    <numFmt numFmtId="165" formatCode="_-* #,##0.00_р_._-;\-* #,##0.00_р_._-;_-* &quot;-&quot;??_р_._-;_-@_-"/>
    <numFmt numFmtId="166" formatCode="0.0000"/>
    <numFmt numFmtId="167" formatCode="#,##0.000"/>
    <numFmt numFmtId="168" formatCode="#,##0.0000"/>
    <numFmt numFmtId="169" formatCode="&quot;$&quot;#,##0_);[Red]\(&quot;$&quot;#,##0\)"/>
    <numFmt numFmtId="170" formatCode="_-* #,##0_$_-;\-* #,##0_$_-;_-* &quot;-&quot;_$_-;_-@_-"/>
    <numFmt numFmtId="171" formatCode="_-* #,##0.00&quot;$&quot;_-;\-* #,##0.00&quot;$&quot;_-;_-* &quot;-&quot;??&quot;$&quot;_-;_-@_-"/>
    <numFmt numFmtId="172" formatCode="_-* #,##0.00_$_-;\-* #,##0.00_$_-;_-* &quot;-&quot;??_$_-;_-@_-"/>
  </numFmts>
  <fonts count="22"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NTHarmonica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 applyNumberFormat="0">
      <alignment horizontal="left"/>
    </xf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 applyBorder="0">
      <alignment horizontal="center" vertical="center" wrapText="1"/>
    </xf>
    <xf numFmtId="0" fontId="11" fillId="0" borderId="1" applyBorder="0">
      <alignment horizontal="center" vertical="center" wrapText="1"/>
    </xf>
    <xf numFmtId="4" fontId="12" fillId="2" borderId="2" applyBorder="0">
      <alignment horizontal="right"/>
    </xf>
    <xf numFmtId="0" fontId="3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4" fontId="12" fillId="3" borderId="0" applyFont="0" applyBorder="0">
      <alignment horizontal="right"/>
    </xf>
    <xf numFmtId="4" fontId="12" fillId="3" borderId="3" applyBorder="0">
      <alignment horizontal="right"/>
    </xf>
  </cellStyleXfs>
  <cellXfs count="153">
    <xf numFmtId="0" fontId="0" fillId="0" borderId="0" xfId="0"/>
    <xf numFmtId="0" fontId="20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NumberFormat="1" applyFont="1" applyFill="1" applyBorder="1" applyAlignment="1" applyProtection="1">
      <alignment vertical="top"/>
      <protection locked="0"/>
    </xf>
    <xf numFmtId="0" fontId="15" fillId="0" borderId="0" xfId="0" applyNumberFormat="1" applyFont="1" applyFill="1" applyBorder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vertical="top" wrapText="1"/>
      <protection locked="0"/>
    </xf>
    <xf numFmtId="0" fontId="15" fillId="0" borderId="0" xfId="0" applyFont="1" applyAlignment="1" applyProtection="1">
      <alignment horizontal="right" vertical="top"/>
      <protection locked="0"/>
    </xf>
    <xf numFmtId="0" fontId="14" fillId="0" borderId="4" xfId="10" applyFont="1" applyBorder="1" applyProtection="1">
      <alignment horizontal="center" vertical="center" wrapText="1"/>
      <protection locked="0"/>
    </xf>
    <xf numFmtId="0" fontId="14" fillId="0" borderId="5" xfId="10" applyFont="1" applyBorder="1" applyProtection="1">
      <alignment horizontal="center" vertical="center" wrapText="1"/>
      <protection locked="0"/>
    </xf>
    <xf numFmtId="0" fontId="14" fillId="0" borderId="6" xfId="10" applyFont="1" applyBorder="1" applyProtection="1">
      <alignment horizontal="center" vertical="center" wrapText="1"/>
      <protection locked="0"/>
    </xf>
    <xf numFmtId="0" fontId="14" fillId="0" borderId="7" xfId="10" applyFont="1" applyBorder="1" applyProtection="1">
      <alignment horizontal="center" vertical="center" wrapText="1"/>
      <protection locked="0"/>
    </xf>
    <xf numFmtId="0" fontId="14" fillId="0" borderId="8" xfId="10" applyFont="1" applyBorder="1" applyProtection="1">
      <alignment horizontal="center" vertical="center" wrapText="1"/>
      <protection locked="0"/>
    </xf>
    <xf numFmtId="0" fontId="15" fillId="0" borderId="9" xfId="10" applyFont="1" applyBorder="1" applyProtection="1">
      <alignment horizontal="center" vertical="center" wrapText="1"/>
      <protection locked="0"/>
    </xf>
    <xf numFmtId="0" fontId="15" fillId="0" borderId="10" xfId="10" applyFont="1" applyBorder="1" applyAlignment="1" applyProtection="1">
      <alignment horizontal="center" vertical="center" wrapText="1"/>
      <protection locked="0"/>
    </xf>
    <xf numFmtId="0" fontId="15" fillId="0" borderId="11" xfId="10" applyFont="1" applyBorder="1" applyProtection="1">
      <alignment horizontal="center" vertical="center" wrapText="1"/>
      <protection locked="0"/>
    </xf>
    <xf numFmtId="0" fontId="15" fillId="0" borderId="12" xfId="10" applyFont="1" applyBorder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3" fillId="0" borderId="3" xfId="0" applyFont="1" applyBorder="1" applyProtection="1">
      <protection locked="0"/>
    </xf>
    <xf numFmtId="0" fontId="13" fillId="0" borderId="13" xfId="0" applyFont="1" applyBorder="1" applyAlignment="1" applyProtection="1">
      <alignment vertical="top" wrapText="1"/>
      <protection locked="0"/>
    </xf>
    <xf numFmtId="0" fontId="13" fillId="0" borderId="14" xfId="0" applyFont="1" applyBorder="1" applyProtection="1">
      <protection locked="0"/>
    </xf>
    <xf numFmtId="0" fontId="13" fillId="0" borderId="15" xfId="0" applyFont="1" applyBorder="1" applyAlignment="1" applyProtection="1">
      <alignment vertical="top" wrapText="1"/>
      <protection locked="0"/>
    </xf>
    <xf numFmtId="14" fontId="13" fillId="0" borderId="14" xfId="0" applyNumberFormat="1" applyFont="1" applyBorder="1" applyProtection="1">
      <protection locked="0"/>
    </xf>
    <xf numFmtId="0" fontId="13" fillId="0" borderId="16" xfId="0" applyFont="1" applyBorder="1" applyAlignment="1" applyProtection="1">
      <alignment vertical="top" wrapText="1"/>
      <protection locked="0"/>
    </xf>
    <xf numFmtId="0" fontId="13" fillId="0" borderId="6" xfId="0" applyFont="1" applyBorder="1" applyProtection="1">
      <protection locked="0"/>
    </xf>
    <xf numFmtId="0" fontId="13" fillId="0" borderId="17" xfId="0" applyFont="1" applyBorder="1" applyAlignment="1" applyProtection="1">
      <alignment vertical="top" wrapText="1"/>
      <protection locked="0"/>
    </xf>
    <xf numFmtId="0" fontId="13" fillId="0" borderId="9" xfId="0" applyFont="1" applyFill="1" applyBorder="1" applyProtection="1">
      <protection locked="0"/>
    </xf>
    <xf numFmtId="0" fontId="13" fillId="0" borderId="10" xfId="0" applyFont="1" applyFill="1" applyBorder="1" applyAlignment="1" applyProtection="1">
      <alignment vertical="top" wrapText="1"/>
      <protection locked="0"/>
    </xf>
    <xf numFmtId="0" fontId="20" fillId="0" borderId="0" xfId="0" applyFont="1" applyFill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top" wrapText="1"/>
      <protection locked="0"/>
    </xf>
    <xf numFmtId="167" fontId="13" fillId="0" borderId="0" xfId="16" applyNumberFormat="1" applyFont="1" applyFill="1" applyBorder="1" applyProtection="1">
      <alignment horizontal="right"/>
      <protection locked="0"/>
    </xf>
    <xf numFmtId="167" fontId="13" fillId="0" borderId="0" xfId="11" applyNumberFormat="1" applyFont="1" applyFill="1" applyBorder="1" applyProtection="1">
      <alignment horizontal="right"/>
      <protection locked="0"/>
    </xf>
    <xf numFmtId="0" fontId="13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wrapText="1"/>
      <protection locked="0"/>
    </xf>
    <xf numFmtId="0" fontId="17" fillId="0" borderId="14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4" borderId="0" xfId="8" applyFill="1" applyBorder="1" applyAlignment="1" applyProtection="1">
      <alignment horizontal="center"/>
      <protection locked="0"/>
    </xf>
    <xf numFmtId="0" fontId="17" fillId="0" borderId="9" xfId="8" applyFont="1" applyFill="1" applyBorder="1" applyAlignment="1" applyProtection="1">
      <alignment horizontal="center"/>
      <protection locked="0"/>
    </xf>
    <xf numFmtId="0" fontId="17" fillId="0" borderId="11" xfId="8" applyFont="1" applyFill="1" applyBorder="1" applyAlignment="1" applyProtection="1">
      <alignment horizontal="left"/>
      <protection locked="0"/>
    </xf>
    <xf numFmtId="0" fontId="20" fillId="0" borderId="14" xfId="0" applyFont="1" applyBorder="1" applyProtection="1"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2" xfId="0" applyBorder="1" applyProtection="1">
      <protection locked="0"/>
    </xf>
    <xf numFmtId="0" fontId="13" fillId="0" borderId="0" xfId="0" applyFont="1" applyAlignment="1" applyProtection="1">
      <alignment horizontal="right" vertical="top"/>
      <protection locked="0"/>
    </xf>
    <xf numFmtId="0" fontId="15" fillId="0" borderId="12" xfId="1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vertical="top" wrapText="1"/>
      <protection locked="0"/>
    </xf>
    <xf numFmtId="0" fontId="13" fillId="0" borderId="9" xfId="0" applyFont="1" applyBorder="1" applyProtection="1">
      <protection locked="0"/>
    </xf>
    <xf numFmtId="0" fontId="13" fillId="0" borderId="11" xfId="0" applyFont="1" applyBorder="1" applyProtection="1">
      <protection locked="0"/>
    </xf>
    <xf numFmtId="49" fontId="13" fillId="0" borderId="0" xfId="0" applyNumberFormat="1" applyFont="1" applyAlignment="1" applyProtection="1">
      <alignment wrapText="1"/>
      <protection locked="0"/>
    </xf>
    <xf numFmtId="0" fontId="17" fillId="4" borderId="0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168" fontId="13" fillId="3" borderId="3" xfId="16" applyNumberFormat="1" applyFont="1" applyBorder="1" applyProtection="1">
      <alignment horizontal="right"/>
    </xf>
    <xf numFmtId="168" fontId="13" fillId="3" borderId="4" xfId="16" applyNumberFormat="1" applyFont="1" applyBorder="1" applyProtection="1">
      <alignment horizontal="right"/>
    </xf>
    <xf numFmtId="168" fontId="13" fillId="3" borderId="5" xfId="16" applyNumberFormat="1" applyFont="1" applyBorder="1" applyProtection="1">
      <alignment horizontal="right"/>
    </xf>
    <xf numFmtId="168" fontId="13" fillId="3" borderId="2" xfId="16" applyNumberFormat="1" applyFont="1" applyBorder="1" applyProtection="1">
      <alignment horizontal="right"/>
    </xf>
    <xf numFmtId="168" fontId="13" fillId="3" borderId="16" xfId="16" applyNumberFormat="1" applyFont="1" applyBorder="1" applyProtection="1">
      <alignment horizontal="right"/>
    </xf>
    <xf numFmtId="168" fontId="13" fillId="0" borderId="14" xfId="0" applyNumberFormat="1" applyFont="1" applyBorder="1" applyAlignment="1" applyProtection="1">
      <alignment horizontal="center"/>
      <protection locked="0"/>
    </xf>
    <xf numFmtId="168" fontId="13" fillId="0" borderId="2" xfId="16" applyNumberFormat="1" applyFont="1" applyFill="1" applyBorder="1" applyAlignment="1" applyProtection="1">
      <alignment horizontal="center"/>
      <protection locked="0"/>
    </xf>
    <xf numFmtId="168" fontId="13" fillId="0" borderId="2" xfId="0" applyNumberFormat="1" applyFont="1" applyBorder="1" applyAlignment="1" applyProtection="1">
      <alignment horizontal="center"/>
      <protection locked="0"/>
    </xf>
    <xf numFmtId="168" fontId="13" fillId="0" borderId="16" xfId="0" applyNumberFormat="1" applyFont="1" applyBorder="1" applyAlignment="1" applyProtection="1">
      <alignment horizontal="center"/>
      <protection locked="0"/>
    </xf>
    <xf numFmtId="168" fontId="13" fillId="0" borderId="2" xfId="11" applyNumberFormat="1" applyFont="1" applyFill="1" applyBorder="1" applyAlignment="1" applyProtection="1">
      <alignment horizontal="center"/>
      <protection locked="0"/>
    </xf>
    <xf numFmtId="168" fontId="13" fillId="2" borderId="2" xfId="11" applyNumberFormat="1" applyFont="1" applyBorder="1" applyProtection="1">
      <alignment horizontal="right"/>
      <protection locked="0"/>
    </xf>
    <xf numFmtId="168" fontId="13" fillId="3" borderId="2" xfId="11" applyNumberFormat="1" applyFont="1" applyFill="1" applyBorder="1" applyProtection="1">
      <alignment horizontal="right"/>
    </xf>
    <xf numFmtId="168" fontId="13" fillId="2" borderId="16" xfId="11" applyNumberFormat="1" applyFont="1" applyFill="1" applyBorder="1" applyProtection="1">
      <alignment horizontal="right"/>
      <protection locked="0"/>
    </xf>
    <xf numFmtId="168" fontId="13" fillId="3" borderId="16" xfId="11" applyNumberFormat="1" applyFont="1" applyFill="1" applyBorder="1" applyProtection="1">
      <alignment horizontal="right"/>
    </xf>
    <xf numFmtId="168" fontId="13" fillId="3" borderId="14" xfId="16" applyNumberFormat="1" applyFont="1" applyBorder="1" applyProtection="1">
      <alignment horizontal="right"/>
    </xf>
    <xf numFmtId="168" fontId="13" fillId="2" borderId="2" xfId="11" applyNumberFormat="1" applyFont="1" applyFill="1" applyBorder="1" applyAlignment="1" applyProtection="1">
      <alignment horizontal="center"/>
      <protection locked="0"/>
    </xf>
    <xf numFmtId="168" fontId="13" fillId="2" borderId="2" xfId="11" applyNumberFormat="1" applyFont="1" applyFill="1" applyBorder="1" applyProtection="1">
      <alignment horizontal="right"/>
      <protection locked="0"/>
    </xf>
    <xf numFmtId="168" fontId="13" fillId="2" borderId="2" xfId="16" applyNumberFormat="1" applyFont="1" applyFill="1" applyBorder="1" applyProtection="1">
      <alignment horizontal="right"/>
      <protection locked="0"/>
    </xf>
    <xf numFmtId="168" fontId="13" fillId="2" borderId="16" xfId="16" applyNumberFormat="1" applyFont="1" applyFill="1" applyBorder="1" applyProtection="1">
      <alignment horizontal="right"/>
      <protection locked="0"/>
    </xf>
    <xf numFmtId="168" fontId="13" fillId="2" borderId="16" xfId="11" applyNumberFormat="1" applyFont="1" applyBorder="1" applyProtection="1">
      <alignment horizontal="right"/>
      <protection locked="0"/>
    </xf>
    <xf numFmtId="168" fontId="13" fillId="3" borderId="6" xfId="16" applyNumberFormat="1" applyFont="1" applyBorder="1" applyProtection="1">
      <alignment horizontal="right"/>
    </xf>
    <xf numFmtId="168" fontId="13" fillId="2" borderId="7" xfId="11" applyNumberFormat="1" applyFont="1" applyBorder="1" applyProtection="1">
      <alignment horizontal="right"/>
      <protection locked="0"/>
    </xf>
    <xf numFmtId="168" fontId="13" fillId="2" borderId="8" xfId="11" applyNumberFormat="1" applyFont="1" applyBorder="1" applyProtection="1">
      <alignment horizontal="right"/>
      <protection locked="0"/>
    </xf>
    <xf numFmtId="168" fontId="13" fillId="0" borderId="9" xfId="16" applyNumberFormat="1" applyFont="1" applyFill="1" applyBorder="1" applyProtection="1">
      <alignment horizontal="right"/>
    </xf>
    <xf numFmtId="168" fontId="0" fillId="0" borderId="11" xfId="15" applyNumberFormat="1" applyFont="1" applyBorder="1" applyAlignment="1" applyProtection="1">
      <alignment vertical="top"/>
    </xf>
    <xf numFmtId="168" fontId="0" fillId="0" borderId="12" xfId="15" applyNumberFormat="1" applyFont="1" applyBorder="1" applyAlignment="1" applyProtection="1">
      <alignment vertical="top"/>
    </xf>
    <xf numFmtId="168" fontId="13" fillId="0" borderId="18" xfId="16" applyNumberFormat="1" applyFont="1" applyFill="1" applyBorder="1" applyProtection="1">
      <alignment horizontal="right"/>
    </xf>
    <xf numFmtId="168" fontId="0" fillId="0" borderId="10" xfId="15" applyNumberFormat="1" applyFont="1" applyBorder="1" applyAlignment="1" applyProtection="1">
      <alignment vertical="top"/>
    </xf>
    <xf numFmtId="166" fontId="17" fillId="3" borderId="2" xfId="0" applyNumberFormat="1" applyFont="1" applyFill="1" applyBorder="1" applyProtection="1"/>
    <xf numFmtId="166" fontId="17" fillId="2" borderId="2" xfId="0" applyNumberFormat="1" applyFont="1" applyFill="1" applyBorder="1" applyProtection="1">
      <protection locked="0"/>
    </xf>
    <xf numFmtId="166" fontId="17" fillId="2" borderId="16" xfId="0" applyNumberFormat="1" applyFont="1" applyFill="1" applyBorder="1" applyProtection="1">
      <protection locked="0"/>
    </xf>
    <xf numFmtId="166" fontId="1" fillId="4" borderId="0" xfId="8" applyNumberFormat="1" applyFill="1" applyBorder="1" applyAlignment="1" applyProtection="1">
      <alignment horizontal="center"/>
      <protection locked="0"/>
    </xf>
    <xf numFmtId="166" fontId="17" fillId="3" borderId="11" xfId="8" applyNumberFormat="1" applyFont="1" applyFill="1" applyBorder="1" applyAlignment="1" applyProtection="1">
      <alignment horizontal="right"/>
    </xf>
    <xf numFmtId="166" fontId="17" fillId="3" borderId="12" xfId="8" applyNumberFormat="1" applyFont="1" applyFill="1" applyBorder="1" applyAlignment="1" applyProtection="1">
      <alignment horizontal="right"/>
    </xf>
    <xf numFmtId="166" fontId="17" fillId="3" borderId="11" xfId="0" applyNumberFormat="1" applyFont="1" applyFill="1" applyBorder="1" applyAlignment="1" applyProtection="1"/>
    <xf numFmtId="166" fontId="17" fillId="3" borderId="12" xfId="0" applyNumberFormat="1" applyFont="1" applyFill="1" applyBorder="1" applyAlignment="1" applyProtection="1"/>
    <xf numFmtId="166" fontId="17" fillId="3" borderId="11" xfId="0" applyNumberFormat="1" applyFont="1" applyFill="1" applyBorder="1" applyProtection="1"/>
    <xf numFmtId="166" fontId="17" fillId="3" borderId="12" xfId="0" applyNumberFormat="1" applyFont="1" applyFill="1" applyBorder="1" applyProtection="1"/>
    <xf numFmtId="168" fontId="13" fillId="3" borderId="13" xfId="16" applyNumberFormat="1" applyFont="1" applyBorder="1" applyProtection="1">
      <alignment horizontal="right"/>
    </xf>
    <xf numFmtId="168" fontId="13" fillId="0" borderId="14" xfId="0" applyNumberFormat="1" applyFont="1" applyFill="1" applyBorder="1" applyAlignment="1" applyProtection="1">
      <alignment horizontal="center"/>
      <protection locked="0"/>
    </xf>
    <xf numFmtId="168" fontId="13" fillId="3" borderId="15" xfId="16" applyNumberFormat="1" applyFont="1" applyBorder="1" applyProtection="1">
      <alignment horizontal="right"/>
    </xf>
    <xf numFmtId="168" fontId="13" fillId="0" borderId="2" xfId="0" applyNumberFormat="1" applyFont="1" applyFill="1" applyBorder="1" applyAlignment="1" applyProtection="1">
      <alignment horizontal="center"/>
      <protection locked="0"/>
    </xf>
    <xf numFmtId="168" fontId="13" fillId="0" borderId="15" xfId="0" applyNumberFormat="1" applyFont="1" applyBorder="1" applyAlignment="1" applyProtection="1">
      <alignment horizontal="center"/>
      <protection locked="0"/>
    </xf>
    <xf numFmtId="168" fontId="13" fillId="3" borderId="14" xfId="16" applyNumberFormat="1" applyFont="1" applyFill="1" applyBorder="1" applyProtection="1">
      <alignment horizontal="right"/>
    </xf>
    <xf numFmtId="168" fontId="17" fillId="3" borderId="14" xfId="16" applyNumberFormat="1" applyFont="1" applyBorder="1" applyProtection="1">
      <alignment horizontal="right"/>
    </xf>
    <xf numFmtId="168" fontId="17" fillId="2" borderId="2" xfId="16" applyNumberFormat="1" applyFont="1" applyFill="1" applyBorder="1" applyProtection="1">
      <alignment horizontal="right"/>
      <protection locked="0"/>
    </xf>
    <xf numFmtId="168" fontId="17" fillId="2" borderId="15" xfId="16" applyNumberFormat="1" applyFont="1" applyFill="1" applyBorder="1" applyProtection="1">
      <alignment horizontal="right"/>
      <protection locked="0"/>
    </xf>
    <xf numFmtId="168" fontId="17" fillId="2" borderId="16" xfId="16" applyNumberFormat="1" applyFont="1" applyFill="1" applyBorder="1" applyProtection="1">
      <alignment horizontal="right"/>
      <protection locked="0"/>
    </xf>
    <xf numFmtId="168" fontId="13" fillId="2" borderId="15" xfId="16" applyNumberFormat="1" applyFont="1" applyFill="1" applyBorder="1" applyProtection="1">
      <alignment horizontal="right"/>
      <protection locked="0"/>
    </xf>
    <xf numFmtId="168" fontId="13" fillId="2" borderId="15" xfId="11" applyNumberFormat="1" applyFont="1" applyBorder="1" applyProtection="1">
      <alignment horizontal="right"/>
      <protection locked="0"/>
    </xf>
    <xf numFmtId="168" fontId="13" fillId="2" borderId="19" xfId="11" applyNumberFormat="1" applyFont="1" applyBorder="1" applyProtection="1">
      <alignment horizontal="right"/>
      <protection locked="0"/>
    </xf>
    <xf numFmtId="168" fontId="13" fillId="0" borderId="11" xfId="0" applyNumberFormat="1" applyFont="1" applyBorder="1" applyProtection="1"/>
    <xf numFmtId="168" fontId="20" fillId="0" borderId="11" xfId="0" applyNumberFormat="1" applyFont="1" applyBorder="1" applyProtection="1"/>
    <xf numFmtId="166" fontId="17" fillId="4" borderId="0" xfId="0" applyNumberFormat="1" applyFont="1" applyFill="1" applyBorder="1" applyProtection="1">
      <protection locked="0"/>
    </xf>
    <xf numFmtId="166" fontId="17" fillId="3" borderId="2" xfId="0" applyNumberFormat="1" applyFont="1" applyFill="1" applyBorder="1" applyProtection="1">
      <protection locked="0"/>
    </xf>
    <xf numFmtId="166" fontId="17" fillId="3" borderId="11" xfId="8" applyNumberFormat="1" applyFont="1" applyFill="1" applyBorder="1" applyAlignment="1" applyProtection="1">
      <alignment horizontal="right"/>
      <protection locked="0"/>
    </xf>
    <xf numFmtId="166" fontId="17" fillId="3" borderId="12" xfId="8" applyNumberFormat="1" applyFont="1" applyFill="1" applyBorder="1" applyAlignment="1" applyProtection="1">
      <alignment horizontal="right"/>
      <protection locked="0"/>
    </xf>
    <xf numFmtId="166" fontId="17" fillId="3" borderId="11" xfId="0" applyNumberFormat="1" applyFont="1" applyFill="1" applyBorder="1" applyAlignment="1" applyProtection="1">
      <protection locked="0"/>
    </xf>
    <xf numFmtId="166" fontId="17" fillId="3" borderId="12" xfId="0" applyNumberFormat="1" applyFont="1" applyFill="1" applyBorder="1" applyAlignment="1" applyProtection="1">
      <protection locked="0"/>
    </xf>
    <xf numFmtId="166" fontId="17" fillId="3" borderId="11" xfId="0" applyNumberFormat="1" applyFont="1" applyFill="1" applyBorder="1" applyProtection="1">
      <protection locked="0"/>
    </xf>
    <xf numFmtId="166" fontId="17" fillId="3" borderId="12" xfId="0" applyNumberFormat="1" applyFont="1" applyFill="1" applyBorder="1" applyProtection="1">
      <protection locked="0"/>
    </xf>
    <xf numFmtId="168" fontId="13" fillId="3" borderId="3" xfId="16" applyNumberFormat="1" applyFont="1" applyBorder="1" applyProtection="1">
      <alignment horizontal="right"/>
      <protection locked="0"/>
    </xf>
    <xf numFmtId="168" fontId="13" fillId="3" borderId="4" xfId="16" applyNumberFormat="1" applyFont="1" applyBorder="1" applyProtection="1">
      <alignment horizontal="right"/>
      <protection locked="0"/>
    </xf>
    <xf numFmtId="168" fontId="13" fillId="3" borderId="5" xfId="16" applyNumberFormat="1" applyFont="1" applyBorder="1" applyProtection="1">
      <alignment horizontal="right"/>
      <protection locked="0"/>
    </xf>
    <xf numFmtId="168" fontId="13" fillId="3" borderId="2" xfId="16" applyNumberFormat="1" applyFont="1" applyBorder="1" applyProtection="1">
      <alignment horizontal="right"/>
      <protection locked="0"/>
    </xf>
    <xf numFmtId="168" fontId="13" fillId="3" borderId="16" xfId="16" applyNumberFormat="1" applyFont="1" applyBorder="1" applyProtection="1">
      <alignment horizontal="right"/>
      <protection locked="0"/>
    </xf>
    <xf numFmtId="168" fontId="13" fillId="3" borderId="2" xfId="11" applyNumberFormat="1" applyFont="1" applyFill="1" applyBorder="1" applyProtection="1">
      <alignment horizontal="right"/>
      <protection locked="0"/>
    </xf>
    <xf numFmtId="168" fontId="13" fillId="3" borderId="16" xfId="11" applyNumberFormat="1" applyFont="1" applyFill="1" applyBorder="1" applyProtection="1">
      <alignment horizontal="right"/>
      <protection locked="0"/>
    </xf>
    <xf numFmtId="168" fontId="13" fillId="3" borderId="14" xfId="16" applyNumberFormat="1" applyFont="1" applyBorder="1" applyProtection="1">
      <alignment horizontal="right"/>
      <protection locked="0"/>
    </xf>
    <xf numFmtId="168" fontId="13" fillId="3" borderId="6" xfId="16" applyNumberFormat="1" applyFont="1" applyBorder="1" applyProtection="1">
      <alignment horizontal="right"/>
      <protection locked="0"/>
    </xf>
    <xf numFmtId="168" fontId="13" fillId="0" borderId="9" xfId="16" applyNumberFormat="1" applyFont="1" applyFill="1" applyBorder="1" applyProtection="1">
      <alignment horizontal="right"/>
      <protection locked="0"/>
    </xf>
    <xf numFmtId="168" fontId="0" fillId="0" borderId="11" xfId="15" applyNumberFormat="1" applyFont="1" applyBorder="1" applyAlignment="1" applyProtection="1">
      <alignment vertical="top"/>
      <protection locked="0"/>
    </xf>
    <xf numFmtId="168" fontId="0" fillId="0" borderId="12" xfId="15" applyNumberFormat="1" applyFont="1" applyBorder="1" applyAlignment="1" applyProtection="1">
      <alignment vertical="top"/>
      <protection locked="0"/>
    </xf>
    <xf numFmtId="168" fontId="13" fillId="0" borderId="18" xfId="16" applyNumberFormat="1" applyFont="1" applyFill="1" applyBorder="1" applyProtection="1">
      <alignment horizontal="right"/>
      <protection locked="0"/>
    </xf>
    <xf numFmtId="168" fontId="0" fillId="0" borderId="10" xfId="15" applyNumberFormat="1" applyFont="1" applyBorder="1" applyAlignment="1" applyProtection="1">
      <alignment vertical="top"/>
      <protection locked="0"/>
    </xf>
    <xf numFmtId="168" fontId="13" fillId="3" borderId="13" xfId="16" applyNumberFormat="1" applyFont="1" applyBorder="1" applyProtection="1">
      <alignment horizontal="right"/>
      <protection locked="0"/>
    </xf>
    <xf numFmtId="168" fontId="13" fillId="3" borderId="15" xfId="16" applyNumberFormat="1" applyFont="1" applyBorder="1" applyProtection="1">
      <alignment horizontal="right"/>
      <protection locked="0"/>
    </xf>
    <xf numFmtId="168" fontId="13" fillId="3" borderId="14" xfId="16" applyNumberFormat="1" applyFont="1" applyFill="1" applyBorder="1" applyProtection="1">
      <alignment horizontal="right"/>
      <protection locked="0"/>
    </xf>
    <xf numFmtId="168" fontId="17" fillId="3" borderId="14" xfId="16" applyNumberFormat="1" applyFont="1" applyBorder="1" applyProtection="1">
      <alignment horizontal="right"/>
      <protection locked="0"/>
    </xf>
    <xf numFmtId="168" fontId="13" fillId="0" borderId="11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0" fontId="1" fillId="4" borderId="0" xfId="8" applyFont="1" applyFill="1" applyBorder="1" applyAlignment="1" applyProtection="1">
      <alignment horizontal="center"/>
      <protection locked="0"/>
    </xf>
    <xf numFmtId="0" fontId="1" fillId="4" borderId="0" xfId="8" applyFill="1" applyBorder="1" applyAlignment="1" applyProtection="1">
      <alignment horizontal="center"/>
      <protection locked="0"/>
    </xf>
    <xf numFmtId="0" fontId="14" fillId="0" borderId="3" xfId="10" applyFont="1" applyBorder="1" applyProtection="1">
      <alignment horizontal="center" vertical="center" wrapText="1"/>
      <protection locked="0"/>
    </xf>
    <xf numFmtId="0" fontId="14" fillId="0" borderId="6" xfId="10" applyFont="1" applyBorder="1" applyProtection="1">
      <alignment horizontal="center" vertical="center" wrapText="1"/>
      <protection locked="0"/>
    </xf>
    <xf numFmtId="0" fontId="14" fillId="0" borderId="13" xfId="10" applyFont="1" applyBorder="1" applyAlignment="1" applyProtection="1">
      <alignment horizontal="center" vertical="center" wrapText="1"/>
      <protection locked="0"/>
    </xf>
    <xf numFmtId="0" fontId="14" fillId="0" borderId="19" xfId="10" applyFont="1" applyBorder="1" applyAlignment="1" applyProtection="1">
      <alignment horizontal="center" vertical="center" wrapText="1"/>
      <protection locked="0"/>
    </xf>
    <xf numFmtId="0" fontId="14" fillId="0" borderId="4" xfId="10" applyFont="1" applyBorder="1" applyProtection="1">
      <alignment horizontal="center" vertical="center" wrapText="1"/>
      <protection locked="0"/>
    </xf>
    <xf numFmtId="0" fontId="14" fillId="0" borderId="5" xfId="10" applyFont="1" applyBorder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8" fillId="0" borderId="0" xfId="9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4" fillId="0" borderId="20" xfId="10" applyFont="1" applyBorder="1" applyAlignment="1" applyProtection="1">
      <alignment horizontal="center" vertical="center" wrapText="1"/>
      <protection locked="0"/>
    </xf>
    <xf numFmtId="0" fontId="14" fillId="0" borderId="21" xfId="10" applyFont="1" applyBorder="1" applyAlignment="1" applyProtection="1">
      <alignment horizontal="center" vertical="center" wrapText="1"/>
      <protection locked="0"/>
    </xf>
  </cellXfs>
  <cellStyles count="18">
    <cellStyle name="Comma [0]_laroux" xfId="1"/>
    <cellStyle name="Comma_laroux" xfId="2"/>
    <cellStyle name="Currency [0]" xfId="3"/>
    <cellStyle name="Currency_laroux" xfId="4"/>
    <cellStyle name="Normal_ASUS" xfId="5"/>
    <cellStyle name="Normal1" xfId="6"/>
    <cellStyle name="Price_Body" xfId="7"/>
    <cellStyle name="Гиперссылка" xfId="8" builtinId="8"/>
    <cellStyle name="Заголовок" xfId="9"/>
    <cellStyle name="ЗаголовокСтолбца" xfId="10"/>
    <cellStyle name="Значение" xfId="11"/>
    <cellStyle name="Обычный" xfId="0" builtinId="0"/>
    <cellStyle name="Стиль 1" xfId="12"/>
    <cellStyle name="Тысячи [0]_3Com" xfId="13"/>
    <cellStyle name="Тысячи_3Com" xfId="14"/>
    <cellStyle name="Финансовый" xfId="15" builtinId="3"/>
    <cellStyle name="Формула" xfId="16"/>
    <cellStyle name="ФормулаВБ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69;&#1085;&#1077;&#1088;&#1075;&#1086;&#1089;&#1073;&#1099;&#1090;\&#1069;&#1055;%20&#1057;&#1077;&#1090;&#1080;\&#1058;&#1072;&#1088;&#1080;&#1092;&#1099;\2020%20&#1057;&#1077;&#1090;&#1080;\&#1101;&#1101;&#1085;&#1077;&#1088;&#1075;&#1080;&#1103;%20&#1085;&#1072;%202020%20&#1075;%20&#1057;&#1077;&#1090;&#1080;%20&#1074;&#1084;&#1091;%201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69;&#1085;&#1077;&#1088;&#1075;&#1086;&#1089;&#1073;&#1099;&#1090;\&#1054;%20&#1058;%20&#1063;%20&#1045;%20&#1058;%20&#1067;%20%20%20%202018&#1075;\&#1069;&#1055;&#1057;&#1077;&#1090;&#1080;\&#1060;&#1072;&#1082;&#1090;&#1080;&#1095;&#1077;&#1089;&#1082;&#1086;&#1077;%20&#1087;&#1086;&#1090;&#1088;&#1077;&#1073;&#1083;&#1077;&#1085;&#1080;&#1077;%202018%20&#1075;%20&#1057;&#1077;&#1090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УЗ-22(2002)"/>
      <sheetName val="УЗ-21(1кв.) (2)"/>
      <sheetName val="УЗ-21(2002)"/>
      <sheetName val="УЗ-22(3кв.) (2)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Приложение 1"/>
      <sheetName val="1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ПСети 2020год  Утв ФСТ"/>
      <sheetName val="ЭПСети"/>
      <sheetName val="ЭПСети 2020 план разбивка"/>
      <sheetName val="ЭПСети 2020год "/>
      <sheetName val="ЭПСети 2020год разбивка "/>
      <sheetName val="ЭПСети 2019 план разбивка"/>
      <sheetName val="ЭПСети 2019год"/>
      <sheetName val="ЭПСети 2018год факт"/>
      <sheetName val="ЭПСети 2017год"/>
      <sheetName val="ЭПСети 2017год факт "/>
      <sheetName val="ЭПСети 2019год  (2)"/>
    </sheetNames>
    <sheetDataSet>
      <sheetData sheetId="0"/>
      <sheetData sheetId="1"/>
      <sheetData sheetId="2"/>
      <sheetData sheetId="3"/>
      <sheetData sheetId="4">
        <row r="62">
          <cell r="K62">
            <v>72372070</v>
          </cell>
        </row>
        <row r="65">
          <cell r="R65">
            <v>21100000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факт"/>
      <sheetName val="Лист1"/>
      <sheetName val="план факт"/>
      <sheetName val="план факт ээнергия"/>
      <sheetName val="план факт17"/>
      <sheetName val="Лист2"/>
      <sheetName val="план для шефа"/>
      <sheetName val="план факт (2)"/>
      <sheetName val="план факт ээнергия (2)"/>
      <sheetName val="факт (2)"/>
    </sheetNames>
    <sheetDataSet>
      <sheetData sheetId="0" refreshError="1"/>
      <sheetData sheetId="1">
        <row r="15">
          <cell r="E15">
            <v>7503267</v>
          </cell>
        </row>
        <row r="16">
          <cell r="S16">
            <v>10.050000000000001</v>
          </cell>
        </row>
        <row r="19">
          <cell r="S19">
            <v>20.260666666666665</v>
          </cell>
        </row>
        <row r="23">
          <cell r="S23">
            <v>6.3674166666666663</v>
          </cell>
        </row>
        <row r="30">
          <cell r="S30">
            <v>0.44983333333333331</v>
          </cell>
        </row>
        <row r="34">
          <cell r="S34">
            <v>3.9166666666666673E-3</v>
          </cell>
        </row>
        <row r="38">
          <cell r="O38">
            <v>4.5999999999999996</v>
          </cell>
          <cell r="P38">
            <v>4.4729999999999999</v>
          </cell>
          <cell r="Q38">
            <v>4.4000000000000004</v>
          </cell>
        </row>
      </sheetData>
      <sheetData sheetId="2"/>
      <sheetData sheetId="3"/>
      <sheetData sheetId="4">
        <row r="8">
          <cell r="D8">
            <v>11986342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F220"/>
  <sheetViews>
    <sheetView view="pageBreakPreview" zoomScale="70" zoomScaleNormal="70" zoomScaleSheetLayoutView="70" workbookViewId="0">
      <pane xSplit="2" ySplit="6" topLeftCell="E38" activePane="bottomRight" state="frozen"/>
      <selection activeCell="K18" sqref="K18"/>
      <selection pane="topRight" activeCell="K18" sqref="K18"/>
      <selection pane="bottomLeft" activeCell="K18" sqref="K18"/>
      <selection pane="bottomRight" activeCell="L63" sqref="L63"/>
    </sheetView>
  </sheetViews>
  <sheetFormatPr defaultRowHeight="12.75"/>
  <cols>
    <col min="1" max="1" width="6.85546875" style="2" customWidth="1"/>
    <col min="2" max="2" width="46.28515625" style="2" customWidth="1"/>
    <col min="3" max="27" width="10.28515625" style="2" customWidth="1"/>
    <col min="28" max="28" width="11.140625" style="2" customWidth="1"/>
    <col min="29" max="29" width="10.5703125" style="2" bestFit="1" customWidth="1"/>
    <col min="30" max="31" width="9.140625" style="2"/>
    <col min="32" max="32" width="10.5703125" style="2" customWidth="1"/>
    <col min="33" max="16384" width="9.140625" style="2"/>
  </cols>
  <sheetData>
    <row r="1" spans="1:27" ht="15.75">
      <c r="Z1" s="146" t="s">
        <v>44</v>
      </c>
      <c r="AA1" s="146"/>
    </row>
    <row r="2" spans="1:27" ht="18" customHeight="1">
      <c r="A2" s="3"/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48" t="s">
        <v>18</v>
      </c>
      <c r="AA2" s="149"/>
    </row>
    <row r="3" spans="1:27" ht="23.25" customHeight="1">
      <c r="A3" s="147" t="s">
        <v>75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27" ht="13.5" thickBot="1">
      <c r="A4" s="5"/>
      <c r="B4" s="6"/>
      <c r="C4" s="6"/>
      <c r="D4" s="6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7" t="s">
        <v>32</v>
      </c>
    </row>
    <row r="5" spans="1:27" s="1" customFormat="1" ht="30.75" customHeight="1">
      <c r="A5" s="140" t="s">
        <v>19</v>
      </c>
      <c r="B5" s="142" t="s">
        <v>1</v>
      </c>
      <c r="C5" s="140" t="s">
        <v>88</v>
      </c>
      <c r="D5" s="144"/>
      <c r="E5" s="144"/>
      <c r="F5" s="144"/>
      <c r="G5" s="145"/>
      <c r="H5" s="140" t="s">
        <v>89</v>
      </c>
      <c r="I5" s="144"/>
      <c r="J5" s="144"/>
      <c r="K5" s="144"/>
      <c r="L5" s="145"/>
      <c r="M5" s="140" t="s">
        <v>90</v>
      </c>
      <c r="N5" s="144"/>
      <c r="O5" s="144"/>
      <c r="P5" s="144"/>
      <c r="Q5" s="145"/>
      <c r="R5" s="140" t="s">
        <v>91</v>
      </c>
      <c r="S5" s="144"/>
      <c r="T5" s="144"/>
      <c r="U5" s="144"/>
      <c r="V5" s="145"/>
      <c r="W5" s="140" t="s">
        <v>92</v>
      </c>
      <c r="X5" s="144"/>
      <c r="Y5" s="144"/>
      <c r="Z5" s="144"/>
      <c r="AA5" s="145"/>
    </row>
    <row r="6" spans="1:27" s="1" customFormat="1" ht="24" customHeight="1" thickBot="1">
      <c r="A6" s="141"/>
      <c r="B6" s="143"/>
      <c r="C6" s="10" t="s">
        <v>2</v>
      </c>
      <c r="D6" s="11" t="s">
        <v>9</v>
      </c>
      <c r="E6" s="11" t="s">
        <v>10</v>
      </c>
      <c r="F6" s="11" t="s">
        <v>11</v>
      </c>
      <c r="G6" s="12" t="s">
        <v>12</v>
      </c>
      <c r="H6" s="10" t="s">
        <v>2</v>
      </c>
      <c r="I6" s="11" t="s">
        <v>9</v>
      </c>
      <c r="J6" s="11" t="s">
        <v>10</v>
      </c>
      <c r="K6" s="11" t="s">
        <v>11</v>
      </c>
      <c r="L6" s="12" t="s">
        <v>12</v>
      </c>
      <c r="M6" s="10" t="s">
        <v>2</v>
      </c>
      <c r="N6" s="11" t="s">
        <v>9</v>
      </c>
      <c r="O6" s="11" t="s">
        <v>10</v>
      </c>
      <c r="P6" s="11" t="s">
        <v>11</v>
      </c>
      <c r="Q6" s="12" t="s">
        <v>12</v>
      </c>
      <c r="R6" s="10" t="s">
        <v>2</v>
      </c>
      <c r="S6" s="11" t="s">
        <v>9</v>
      </c>
      <c r="T6" s="11" t="s">
        <v>10</v>
      </c>
      <c r="U6" s="11" t="s">
        <v>11</v>
      </c>
      <c r="V6" s="12" t="s">
        <v>12</v>
      </c>
      <c r="W6" s="10" t="s">
        <v>2</v>
      </c>
      <c r="X6" s="11" t="s">
        <v>9</v>
      </c>
      <c r="Y6" s="11" t="s">
        <v>10</v>
      </c>
      <c r="Z6" s="11" t="s">
        <v>11</v>
      </c>
      <c r="AA6" s="12" t="s">
        <v>12</v>
      </c>
    </row>
    <row r="7" spans="1:27" s="17" customFormat="1" ht="13.5" thickBot="1">
      <c r="A7" s="13">
        <v>1</v>
      </c>
      <c r="B7" s="14">
        <v>2</v>
      </c>
      <c r="C7" s="13">
        <v>3</v>
      </c>
      <c r="D7" s="15">
        <v>4</v>
      </c>
      <c r="E7" s="15">
        <v>5</v>
      </c>
      <c r="F7" s="15">
        <v>6</v>
      </c>
      <c r="G7" s="16">
        <v>7</v>
      </c>
      <c r="H7" s="13">
        <v>8</v>
      </c>
      <c r="I7" s="15">
        <v>9</v>
      </c>
      <c r="J7" s="15">
        <v>10</v>
      </c>
      <c r="K7" s="15">
        <v>11</v>
      </c>
      <c r="L7" s="16">
        <v>12</v>
      </c>
      <c r="M7" s="13">
        <v>13</v>
      </c>
      <c r="N7" s="15">
        <v>14</v>
      </c>
      <c r="O7" s="15">
        <v>15</v>
      </c>
      <c r="P7" s="15">
        <v>16</v>
      </c>
      <c r="Q7" s="16">
        <v>17</v>
      </c>
      <c r="R7" s="13">
        <v>18</v>
      </c>
      <c r="S7" s="15">
        <v>19</v>
      </c>
      <c r="T7" s="15">
        <v>20</v>
      </c>
      <c r="U7" s="15">
        <v>21</v>
      </c>
      <c r="V7" s="16">
        <v>22</v>
      </c>
      <c r="W7" s="13">
        <v>23</v>
      </c>
      <c r="X7" s="15">
        <v>24</v>
      </c>
      <c r="Y7" s="15">
        <v>25</v>
      </c>
      <c r="Z7" s="15">
        <v>26</v>
      </c>
      <c r="AA7" s="16">
        <v>27</v>
      </c>
    </row>
    <row r="8" spans="1:27" s="1" customFormat="1" ht="15.75">
      <c r="A8" s="18" t="s">
        <v>3</v>
      </c>
      <c r="B8" s="19" t="s">
        <v>20</v>
      </c>
      <c r="C8" s="55">
        <f>C18+C20+C21</f>
        <v>285.59376999999995</v>
      </c>
      <c r="D8" s="56">
        <f>D14+D15+D16+D17</f>
        <v>285.59377000000001</v>
      </c>
      <c r="E8" s="56">
        <f>E9+E14+E15+E16+E17</f>
        <v>0</v>
      </c>
      <c r="F8" s="56">
        <f>F9+F14+F15+F16+F17</f>
        <v>3.114870113950019</v>
      </c>
      <c r="G8" s="57">
        <f>G9+G14+G15+G16+G17</f>
        <v>2.2803346777027667E-2</v>
      </c>
      <c r="H8" s="55">
        <f>H18+H20+H21</f>
        <v>142.43087</v>
      </c>
      <c r="I8" s="56">
        <f>I14+I15+I16+I17</f>
        <v>142.43087</v>
      </c>
      <c r="J8" s="56">
        <f>J9+J14+J15+J16+J17</f>
        <v>0</v>
      </c>
      <c r="K8" s="56">
        <f>K9+K14+K15+K16+K17</f>
        <v>1.5703568207200078</v>
      </c>
      <c r="L8" s="57">
        <f>L9+L14+L15+L16+L17</f>
        <v>1.4615499480420402E-2</v>
      </c>
      <c r="M8" s="55">
        <f>M18+M20+M21</f>
        <v>147.96813</v>
      </c>
      <c r="N8" s="56">
        <f>N14+N15+N16+N17</f>
        <v>147.96813</v>
      </c>
      <c r="O8" s="56">
        <f>O9+O14+O15+O16+O17</f>
        <v>0</v>
      </c>
      <c r="P8" s="56">
        <f>P9+P14+P15+P16+P17</f>
        <v>1.7025620507600081</v>
      </c>
      <c r="Q8" s="57">
        <f>Q9+Q14+Q15+Q16+Q17</f>
        <v>1.4402527516324204E-2</v>
      </c>
      <c r="R8" s="55">
        <f>R18+R20+R21</f>
        <v>290.399</v>
      </c>
      <c r="S8" s="56">
        <f>S14+S15+S16+S17</f>
        <v>290.399</v>
      </c>
      <c r="T8" s="56">
        <f>T9+T14+T15+T16+T17</f>
        <v>0</v>
      </c>
      <c r="U8" s="56">
        <f>U9+U14+U15+U16+U17</f>
        <v>3.2729299459999766</v>
      </c>
      <c r="V8" s="57">
        <f>V9+V14+V15+V16+V17</f>
        <v>2.9005913774648118E-2</v>
      </c>
      <c r="W8" s="55">
        <f>W18+W20+W21</f>
        <v>288.61290000000002</v>
      </c>
      <c r="X8" s="56">
        <f>X14+X15+X16+X17</f>
        <v>288.61289999999997</v>
      </c>
      <c r="Y8" s="56">
        <f>Y9+Y14+Y15+Y16+Y17</f>
        <v>0</v>
      </c>
      <c r="Z8" s="56">
        <f>Z9+Z14+Z15+Z16+Z17</f>
        <v>3.1918149947999837</v>
      </c>
      <c r="AA8" s="57">
        <f>AA9+AA14+AA15+AA16+AA17</f>
        <v>1.999915741698377E-2</v>
      </c>
    </row>
    <row r="9" spans="1:27" s="1" customFormat="1" ht="15.75">
      <c r="A9" s="20" t="s">
        <v>13</v>
      </c>
      <c r="B9" s="21" t="s">
        <v>21</v>
      </c>
      <c r="C9" s="60" t="s">
        <v>31</v>
      </c>
      <c r="D9" s="61" t="s">
        <v>31</v>
      </c>
      <c r="E9" s="58">
        <f>E11</f>
        <v>0</v>
      </c>
      <c r="F9" s="58">
        <f>F11+F12</f>
        <v>3.114870113950019</v>
      </c>
      <c r="G9" s="59">
        <f>G11+G12+G13</f>
        <v>2.2803346777027667E-2</v>
      </c>
      <c r="H9" s="60" t="s">
        <v>31</v>
      </c>
      <c r="I9" s="61" t="s">
        <v>31</v>
      </c>
      <c r="J9" s="58">
        <f>J11</f>
        <v>0</v>
      </c>
      <c r="K9" s="58">
        <f>K11+K12</f>
        <v>1.5703568207200078</v>
      </c>
      <c r="L9" s="59">
        <f>L11+L12+L13</f>
        <v>1.4615499480420402E-2</v>
      </c>
      <c r="M9" s="60" t="s">
        <v>31</v>
      </c>
      <c r="N9" s="61" t="s">
        <v>31</v>
      </c>
      <c r="O9" s="58">
        <f>O11</f>
        <v>0</v>
      </c>
      <c r="P9" s="58">
        <f>P11+P12</f>
        <v>1.7025620507600081</v>
      </c>
      <c r="Q9" s="59">
        <f>Q11+Q12+Q13</f>
        <v>1.4402527516324204E-2</v>
      </c>
      <c r="R9" s="60" t="s">
        <v>31</v>
      </c>
      <c r="S9" s="61" t="s">
        <v>31</v>
      </c>
      <c r="T9" s="58">
        <f>T11</f>
        <v>0</v>
      </c>
      <c r="U9" s="58">
        <f>U11+U12</f>
        <v>3.2729299459999766</v>
      </c>
      <c r="V9" s="59">
        <f>V11+V12+V13</f>
        <v>2.9005913774648118E-2</v>
      </c>
      <c r="W9" s="60" t="s">
        <v>31</v>
      </c>
      <c r="X9" s="61" t="s">
        <v>31</v>
      </c>
      <c r="Y9" s="58">
        <f>Y11</f>
        <v>0</v>
      </c>
      <c r="Z9" s="58">
        <f>Z11+Z12</f>
        <v>3.1918149947999837</v>
      </c>
      <c r="AA9" s="59">
        <f>AA11+AA12+AA13</f>
        <v>1.999915741698377E-2</v>
      </c>
    </row>
    <row r="10" spans="1:27" s="1" customFormat="1" ht="15.75">
      <c r="A10" s="20"/>
      <c r="B10" s="21" t="s">
        <v>22</v>
      </c>
      <c r="C10" s="60" t="s">
        <v>31</v>
      </c>
      <c r="D10" s="62" t="s">
        <v>31</v>
      </c>
      <c r="E10" s="62" t="s">
        <v>31</v>
      </c>
      <c r="F10" s="62" t="s">
        <v>31</v>
      </c>
      <c r="G10" s="63" t="s">
        <v>31</v>
      </c>
      <c r="H10" s="60" t="s">
        <v>31</v>
      </c>
      <c r="I10" s="62" t="s">
        <v>31</v>
      </c>
      <c r="J10" s="62" t="s">
        <v>31</v>
      </c>
      <c r="K10" s="62" t="s">
        <v>31</v>
      </c>
      <c r="L10" s="63" t="s">
        <v>31</v>
      </c>
      <c r="M10" s="60" t="s">
        <v>31</v>
      </c>
      <c r="N10" s="62" t="s">
        <v>31</v>
      </c>
      <c r="O10" s="62" t="s">
        <v>31</v>
      </c>
      <c r="P10" s="62" t="s">
        <v>31</v>
      </c>
      <c r="Q10" s="63" t="s">
        <v>31</v>
      </c>
      <c r="R10" s="60" t="s">
        <v>31</v>
      </c>
      <c r="S10" s="62" t="s">
        <v>31</v>
      </c>
      <c r="T10" s="62" t="s">
        <v>31</v>
      </c>
      <c r="U10" s="62" t="s">
        <v>31</v>
      </c>
      <c r="V10" s="63" t="s">
        <v>31</v>
      </c>
      <c r="W10" s="60" t="s">
        <v>31</v>
      </c>
      <c r="X10" s="62" t="s">
        <v>31</v>
      </c>
      <c r="Y10" s="62" t="s">
        <v>31</v>
      </c>
      <c r="Z10" s="62" t="s">
        <v>31</v>
      </c>
      <c r="AA10" s="63" t="s">
        <v>31</v>
      </c>
    </row>
    <row r="11" spans="1:27" s="1" customFormat="1" ht="15.75">
      <c r="A11" s="20" t="s">
        <v>33</v>
      </c>
      <c r="B11" s="21" t="s">
        <v>9</v>
      </c>
      <c r="C11" s="60" t="s">
        <v>31</v>
      </c>
      <c r="D11" s="64" t="s">
        <v>31</v>
      </c>
      <c r="E11" s="65"/>
      <c r="F11" s="66">
        <f>D8-D18-D20-D21-E11-G11</f>
        <v>3.114870113950019</v>
      </c>
      <c r="G11" s="67"/>
      <c r="H11" s="60" t="s">
        <v>31</v>
      </c>
      <c r="I11" s="64" t="s">
        <v>31</v>
      </c>
      <c r="J11" s="65"/>
      <c r="K11" s="66">
        <f>I8-I18-I20-I21-J11-L11</f>
        <v>1.5703568207200078</v>
      </c>
      <c r="L11" s="67"/>
      <c r="M11" s="60" t="s">
        <v>31</v>
      </c>
      <c r="N11" s="64" t="s">
        <v>31</v>
      </c>
      <c r="O11" s="65"/>
      <c r="P11" s="66">
        <f>N8-N18-N20-N21-O11-Q11</f>
        <v>1.7025620507600081</v>
      </c>
      <c r="Q11" s="67"/>
      <c r="R11" s="60" t="s">
        <v>31</v>
      </c>
      <c r="S11" s="64" t="s">
        <v>31</v>
      </c>
      <c r="T11" s="65"/>
      <c r="U11" s="66">
        <f>S8-S18-S20-S21-T11-V11</f>
        <v>3.2729299459999766</v>
      </c>
      <c r="V11" s="67"/>
      <c r="W11" s="60" t="s">
        <v>31</v>
      </c>
      <c r="X11" s="64" t="s">
        <v>31</v>
      </c>
      <c r="Y11" s="65"/>
      <c r="Z11" s="66">
        <f>X8-X18-X20-X21-Y11-AA11</f>
        <v>3.1918149947999837</v>
      </c>
      <c r="AA11" s="67"/>
    </row>
    <row r="12" spans="1:27" s="1" customFormat="1" ht="15.75">
      <c r="A12" s="20" t="s">
        <v>34</v>
      </c>
      <c r="B12" s="21" t="s">
        <v>10</v>
      </c>
      <c r="C12" s="60" t="s">
        <v>31</v>
      </c>
      <c r="D12" s="64" t="s">
        <v>31</v>
      </c>
      <c r="E12" s="64" t="s">
        <v>31</v>
      </c>
      <c r="F12" s="66">
        <f>E8-E18-E20-E21-G12</f>
        <v>0</v>
      </c>
      <c r="G12" s="67"/>
      <c r="H12" s="60" t="s">
        <v>31</v>
      </c>
      <c r="I12" s="64" t="s">
        <v>31</v>
      </c>
      <c r="J12" s="64" t="s">
        <v>31</v>
      </c>
      <c r="K12" s="66">
        <f>J8-J18-J20-J21-L12</f>
        <v>0</v>
      </c>
      <c r="L12" s="67"/>
      <c r="M12" s="60" t="s">
        <v>31</v>
      </c>
      <c r="N12" s="64" t="s">
        <v>31</v>
      </c>
      <c r="O12" s="64" t="s">
        <v>31</v>
      </c>
      <c r="P12" s="66">
        <f>O8-O18-O20-O21-Q12</f>
        <v>0</v>
      </c>
      <c r="Q12" s="67"/>
      <c r="R12" s="60" t="s">
        <v>31</v>
      </c>
      <c r="S12" s="64" t="s">
        <v>31</v>
      </c>
      <c r="T12" s="64" t="s">
        <v>31</v>
      </c>
      <c r="U12" s="66">
        <f>T8-T18-T20-T21-V12</f>
        <v>0</v>
      </c>
      <c r="V12" s="67"/>
      <c r="W12" s="60" t="s">
        <v>31</v>
      </c>
      <c r="X12" s="64" t="s">
        <v>31</v>
      </c>
      <c r="Y12" s="64" t="s">
        <v>31</v>
      </c>
      <c r="Z12" s="66">
        <f>Y8-Y18-Y20-Y21-AA12</f>
        <v>0</v>
      </c>
      <c r="AA12" s="67"/>
    </row>
    <row r="13" spans="1:27" s="1" customFormat="1" ht="15.75">
      <c r="A13" s="20" t="s">
        <v>35</v>
      </c>
      <c r="B13" s="21" t="s">
        <v>11</v>
      </c>
      <c r="C13" s="60" t="s">
        <v>31</v>
      </c>
      <c r="D13" s="64" t="s">
        <v>31</v>
      </c>
      <c r="E13" s="64" t="s">
        <v>31</v>
      </c>
      <c r="F13" s="64" t="s">
        <v>31</v>
      </c>
      <c r="G13" s="68">
        <f>F8-F18-F20-F21</f>
        <v>2.2803346777027667E-2</v>
      </c>
      <c r="H13" s="60" t="s">
        <v>31</v>
      </c>
      <c r="I13" s="64" t="s">
        <v>31</v>
      </c>
      <c r="J13" s="64" t="s">
        <v>31</v>
      </c>
      <c r="K13" s="64" t="s">
        <v>31</v>
      </c>
      <c r="L13" s="68">
        <f>K8-K18-K20-K21</f>
        <v>1.4615499480420402E-2</v>
      </c>
      <c r="M13" s="60" t="s">
        <v>31</v>
      </c>
      <c r="N13" s="64" t="s">
        <v>31</v>
      </c>
      <c r="O13" s="64" t="s">
        <v>31</v>
      </c>
      <c r="P13" s="64" t="s">
        <v>31</v>
      </c>
      <c r="Q13" s="68">
        <f>P8-P18-P20-P21</f>
        <v>1.4402527516324204E-2</v>
      </c>
      <c r="R13" s="60" t="s">
        <v>31</v>
      </c>
      <c r="S13" s="64" t="s">
        <v>31</v>
      </c>
      <c r="T13" s="64" t="s">
        <v>31</v>
      </c>
      <c r="U13" s="64" t="s">
        <v>31</v>
      </c>
      <c r="V13" s="68">
        <f>U8-U18-U20-U21</f>
        <v>2.9005913774648118E-2</v>
      </c>
      <c r="W13" s="60" t="s">
        <v>31</v>
      </c>
      <c r="X13" s="64" t="s">
        <v>31</v>
      </c>
      <c r="Y13" s="64" t="s">
        <v>31</v>
      </c>
      <c r="Z13" s="64" t="s">
        <v>31</v>
      </c>
      <c r="AA13" s="68">
        <f>Z8-Z18-Z20-Z21</f>
        <v>1.999915741698377E-2</v>
      </c>
    </row>
    <row r="14" spans="1:27" s="1" customFormat="1" ht="15.75">
      <c r="A14" s="20" t="s">
        <v>14</v>
      </c>
      <c r="B14" s="21" t="s">
        <v>38</v>
      </c>
      <c r="C14" s="69">
        <f>SUM(D14:G14)</f>
        <v>0</v>
      </c>
      <c r="D14" s="70"/>
      <c r="E14" s="70"/>
      <c r="F14" s="70"/>
      <c r="G14" s="67"/>
      <c r="H14" s="69">
        <f>SUM(I14:L14)</f>
        <v>0</v>
      </c>
      <c r="I14" s="70"/>
      <c r="J14" s="70"/>
      <c r="K14" s="70"/>
      <c r="L14" s="67"/>
      <c r="M14" s="69">
        <f>SUM(N14:Q14)</f>
        <v>0</v>
      </c>
      <c r="N14" s="70"/>
      <c r="O14" s="70"/>
      <c r="P14" s="70"/>
      <c r="Q14" s="67"/>
      <c r="R14" s="69">
        <f>SUM(S14:V14)</f>
        <v>0</v>
      </c>
      <c r="S14" s="70"/>
      <c r="T14" s="70"/>
      <c r="U14" s="70"/>
      <c r="V14" s="67"/>
      <c r="W14" s="69">
        <f>SUM(X14:AA14)</f>
        <v>0</v>
      </c>
      <c r="X14" s="70"/>
      <c r="Y14" s="70"/>
      <c r="Z14" s="70"/>
      <c r="AA14" s="67"/>
    </row>
    <row r="15" spans="1:27" s="1" customFormat="1" ht="15.75">
      <c r="A15" s="20" t="s">
        <v>15</v>
      </c>
      <c r="B15" s="21" t="s">
        <v>85</v>
      </c>
      <c r="C15" s="69">
        <f>SUM(D15:G15)</f>
        <v>0</v>
      </c>
      <c r="D15" s="71"/>
      <c r="E15" s="71"/>
      <c r="F15" s="71"/>
      <c r="G15" s="67"/>
      <c r="H15" s="69">
        <f>SUM(I15:L15)</f>
        <v>0</v>
      </c>
      <c r="I15" s="71"/>
      <c r="J15" s="71"/>
      <c r="K15" s="71"/>
      <c r="L15" s="67"/>
      <c r="M15" s="69">
        <f>SUM(N15:Q15)</f>
        <v>0</v>
      </c>
      <c r="N15" s="71"/>
      <c r="O15" s="71"/>
      <c r="P15" s="71"/>
      <c r="Q15" s="67"/>
      <c r="R15" s="69">
        <f>SUM(S15:V15)</f>
        <v>0</v>
      </c>
      <c r="S15" s="71"/>
      <c r="T15" s="71"/>
      <c r="U15" s="71"/>
      <c r="V15" s="67"/>
      <c r="W15" s="69">
        <f>SUM(X15:AA15)</f>
        <v>0</v>
      </c>
      <c r="X15" s="71"/>
      <c r="Y15" s="71"/>
      <c r="Z15" s="71"/>
      <c r="AA15" s="67"/>
    </row>
    <row r="16" spans="1:27" s="1" customFormat="1" ht="15.75">
      <c r="A16" s="20" t="s">
        <v>16</v>
      </c>
      <c r="B16" s="21" t="s">
        <v>84</v>
      </c>
      <c r="C16" s="69">
        <f>SUM(D16:G16)</f>
        <v>285.59377000000001</v>
      </c>
      <c r="D16" s="71">
        <v>285.59377000000001</v>
      </c>
      <c r="E16" s="71"/>
      <c r="F16" s="71"/>
      <c r="G16" s="67"/>
      <c r="H16" s="69">
        <f>SUM(I16:L16)</f>
        <v>142.43087</v>
      </c>
      <c r="I16" s="71">
        <v>142.43087</v>
      </c>
      <c r="J16" s="71"/>
      <c r="K16" s="71"/>
      <c r="L16" s="67"/>
      <c r="M16" s="69">
        <f>SUM(N16:Q16)</f>
        <v>147.96813</v>
      </c>
      <c r="N16" s="71">
        <v>147.96813</v>
      </c>
      <c r="O16" s="71"/>
      <c r="P16" s="71"/>
      <c r="Q16" s="67"/>
      <c r="R16" s="69">
        <f>SUM(S16:V16)</f>
        <v>290.399</v>
      </c>
      <c r="S16" s="71">
        <f>N16+I16</f>
        <v>290.399</v>
      </c>
      <c r="T16" s="71"/>
      <c r="U16" s="71"/>
      <c r="V16" s="67"/>
      <c r="W16" s="69">
        <f>SUM(X16:AA16)</f>
        <v>288.61289999999997</v>
      </c>
      <c r="X16" s="71">
        <f>285-1.3835-0.0459+4.88+0.1571+0.0052</f>
        <v>288.61289999999997</v>
      </c>
      <c r="Y16" s="71"/>
      <c r="Z16" s="71"/>
      <c r="AA16" s="67"/>
    </row>
    <row r="17" spans="1:27" s="1" customFormat="1" ht="15.75">
      <c r="A17" s="20" t="s">
        <v>17</v>
      </c>
      <c r="B17" s="21" t="s">
        <v>62</v>
      </c>
      <c r="C17" s="69">
        <f>SUM(D17:G17)</f>
        <v>0</v>
      </c>
      <c r="D17" s="71"/>
      <c r="E17" s="71"/>
      <c r="F17" s="71"/>
      <c r="G17" s="67"/>
      <c r="H17" s="69">
        <f>SUM(I17:L17)</f>
        <v>0</v>
      </c>
      <c r="I17" s="71"/>
      <c r="J17" s="71"/>
      <c r="K17" s="71"/>
      <c r="L17" s="67"/>
      <c r="M17" s="69">
        <f>SUM(N17:Q17)</f>
        <v>0</v>
      </c>
      <c r="N17" s="71"/>
      <c r="O17" s="71"/>
      <c r="P17" s="71"/>
      <c r="Q17" s="67"/>
      <c r="R17" s="69">
        <f>SUM(S17:V17)</f>
        <v>0</v>
      </c>
      <c r="S17" s="71"/>
      <c r="T17" s="71"/>
      <c r="U17" s="71"/>
      <c r="V17" s="67"/>
      <c r="W17" s="69">
        <f>SUM(X17:AA17)</f>
        <v>0</v>
      </c>
      <c r="X17" s="71"/>
      <c r="Y17" s="71"/>
      <c r="Z17" s="71"/>
      <c r="AA17" s="67"/>
    </row>
    <row r="18" spans="1:27" s="1" customFormat="1" ht="15.75">
      <c r="A18" s="20" t="s">
        <v>4</v>
      </c>
      <c r="B18" s="21" t="s">
        <v>23</v>
      </c>
      <c r="C18" s="69">
        <f>SUM(D18:G18)</f>
        <v>2.4593598582431571</v>
      </c>
      <c r="D18" s="58">
        <f>D8*D19/100</f>
        <v>2.3889918860499999</v>
      </c>
      <c r="E18" s="58">
        <f>E8*E19/100</f>
        <v>0</v>
      </c>
      <c r="F18" s="58">
        <f>F8*F19/100</f>
        <v>7.0333767172991432E-2</v>
      </c>
      <c r="G18" s="59">
        <f>G8*G19/100</f>
        <v>3.42050201655415E-5</v>
      </c>
      <c r="H18" s="69">
        <f>SUM(I18:L18)</f>
        <v>1.2242064237688082</v>
      </c>
      <c r="I18" s="58">
        <f>I8*I19/100</f>
        <v>1.1884431792800001</v>
      </c>
      <c r="J18" s="58">
        <f>J8*J19/100</f>
        <v>0</v>
      </c>
      <c r="K18" s="58">
        <f>K8*K19/100</f>
        <v>3.5741321239587377E-2</v>
      </c>
      <c r="L18" s="59">
        <f>L8*L19/100</f>
        <v>2.1923249220630603E-5</v>
      </c>
      <c r="M18" s="69">
        <f>SUM(N18:Q18)</f>
        <v>1.2734190762749587</v>
      </c>
      <c r="N18" s="58">
        <f>N8*N19/100</f>
        <v>1.2352379492400001</v>
      </c>
      <c r="O18" s="58">
        <f>O8*O19/100</f>
        <v>0</v>
      </c>
      <c r="P18" s="58">
        <f>P8*P19/100</f>
        <v>3.815952324368406E-2</v>
      </c>
      <c r="Q18" s="59">
        <f>Q8*Q19/100</f>
        <v>2.1603791274486305E-5</v>
      </c>
      <c r="R18" s="69">
        <f>SUM(S18:V18)</f>
        <v>2.4976375950959904</v>
      </c>
      <c r="S18" s="58">
        <f>S8*S19/100</f>
        <v>2.423670054</v>
      </c>
      <c r="T18" s="58">
        <f>T8*T19/100</f>
        <v>0</v>
      </c>
      <c r="U18" s="58">
        <f>U8*U19/100</f>
        <v>7.3924032225328465E-2</v>
      </c>
      <c r="V18" s="59">
        <f>V8*V19/100</f>
        <v>4.350887066197217E-5</v>
      </c>
      <c r="W18" s="69">
        <f>SUM(X18:AA18)</f>
        <v>2.4927308413191249</v>
      </c>
      <c r="X18" s="58">
        <f>X8*X19/100</f>
        <v>2.4208850051999997</v>
      </c>
      <c r="Y18" s="58">
        <f>Y8*Y19/100</f>
        <v>0</v>
      </c>
      <c r="Z18" s="58">
        <f>Z8*Z19/100</f>
        <v>7.1815837382999625E-2</v>
      </c>
      <c r="AA18" s="59">
        <f>AA8*AA19/100</f>
        <v>2.9998736125475652E-5</v>
      </c>
    </row>
    <row r="19" spans="1:27" s="1" customFormat="1" ht="15.75">
      <c r="A19" s="20" t="s">
        <v>0</v>
      </c>
      <c r="B19" s="21" t="s">
        <v>59</v>
      </c>
      <c r="C19" s="69">
        <f>IF(C8=0,0,C18/C8*100)</f>
        <v>0.86113918319827409</v>
      </c>
      <c r="D19" s="72">
        <v>0.83650000000000002</v>
      </c>
      <c r="E19" s="72"/>
      <c r="F19" s="72">
        <v>2.258</v>
      </c>
      <c r="G19" s="73">
        <v>0.15</v>
      </c>
      <c r="H19" s="69">
        <f>IF(H8=0,0,H18/H8*100)</f>
        <v>0.85950919471938092</v>
      </c>
      <c r="I19" s="72">
        <v>0.83440000000000003</v>
      </c>
      <c r="J19" s="72"/>
      <c r="K19" s="72">
        <v>2.2759999999999998</v>
      </c>
      <c r="L19" s="73">
        <v>0.15</v>
      </c>
      <c r="M19" s="69">
        <f>IF(M8=0,0,M18/M8*100)</f>
        <v>0.86060361530213203</v>
      </c>
      <c r="N19" s="72">
        <v>0.83479999999999999</v>
      </c>
      <c r="O19" s="72"/>
      <c r="P19" s="72">
        <v>2.2412999999999998</v>
      </c>
      <c r="Q19" s="73">
        <v>0.15</v>
      </c>
      <c r="R19" s="69">
        <f>IF(R8=0,0,R18/R8*100)</f>
        <v>0.86007100406543768</v>
      </c>
      <c r="S19" s="72">
        <v>0.83460000000000001</v>
      </c>
      <c r="T19" s="72"/>
      <c r="U19" s="72">
        <f>(P19+K19)/2</f>
        <v>2.2586499999999998</v>
      </c>
      <c r="V19" s="73">
        <v>0.15</v>
      </c>
      <c r="W19" s="69">
        <f>IF(W8=0,0,W18/W8*100)</f>
        <v>0.86369349440691134</v>
      </c>
      <c r="X19" s="72">
        <v>0.83879999999999999</v>
      </c>
      <c r="Y19" s="72"/>
      <c r="Z19" s="72">
        <v>2.25</v>
      </c>
      <c r="AA19" s="73">
        <v>0.15</v>
      </c>
    </row>
    <row r="20" spans="1:27" s="1" customFormat="1" ht="31.5">
      <c r="A20" s="20" t="s">
        <v>5</v>
      </c>
      <c r="B20" s="21" t="s">
        <v>39</v>
      </c>
      <c r="C20" s="69">
        <f>SUM(D20:G20)</f>
        <v>0</v>
      </c>
      <c r="D20" s="72"/>
      <c r="E20" s="72"/>
      <c r="F20" s="72"/>
      <c r="G20" s="73"/>
      <c r="H20" s="69">
        <f>SUM(I20:L20)</f>
        <v>0</v>
      </c>
      <c r="I20" s="72"/>
      <c r="J20" s="72"/>
      <c r="K20" s="72"/>
      <c r="L20" s="73"/>
      <c r="M20" s="69">
        <f>SUM(N20:Q20)</f>
        <v>0</v>
      </c>
      <c r="N20" s="72"/>
      <c r="O20" s="72"/>
      <c r="P20" s="72"/>
      <c r="Q20" s="73"/>
      <c r="R20" s="69">
        <f>SUM(S20:V20)</f>
        <v>0</v>
      </c>
      <c r="S20" s="72"/>
      <c r="T20" s="72"/>
      <c r="U20" s="72"/>
      <c r="V20" s="73"/>
      <c r="W20" s="69">
        <f>SUM(X20:AA20)</f>
        <v>0</v>
      </c>
      <c r="X20" s="72"/>
      <c r="Y20" s="72"/>
      <c r="Z20" s="72"/>
      <c r="AA20" s="73"/>
    </row>
    <row r="21" spans="1:27" s="1" customFormat="1" ht="15.75">
      <c r="A21" s="20" t="s">
        <v>6</v>
      </c>
      <c r="B21" s="21" t="s">
        <v>24</v>
      </c>
      <c r="C21" s="69">
        <f>SUM(D21:G21)</f>
        <v>283.1344101417568</v>
      </c>
      <c r="D21" s="58">
        <f>D22+D23+D24</f>
        <v>280.08990799999998</v>
      </c>
      <c r="E21" s="58">
        <f>E22+E23+E24</f>
        <v>0</v>
      </c>
      <c r="F21" s="58">
        <f>F22+F23+F24</f>
        <v>3.0217329999999998</v>
      </c>
      <c r="G21" s="59">
        <f>G8-G18-G20</f>
        <v>2.2769141756862125E-2</v>
      </c>
      <c r="H21" s="69">
        <f>SUM(I21:L21)</f>
        <v>141.20666357623119</v>
      </c>
      <c r="I21" s="58">
        <f>I22+I23+I24</f>
        <v>139.67206999999999</v>
      </c>
      <c r="J21" s="58">
        <f>J22+J23+J24</f>
        <v>0</v>
      </c>
      <c r="K21" s="58">
        <f>K22+K23+K24</f>
        <v>1.52</v>
      </c>
      <c r="L21" s="59">
        <f>L8-L18-L20</f>
        <v>1.4593576231199772E-2</v>
      </c>
      <c r="M21" s="69">
        <f>SUM(N21:Q21)</f>
        <v>146.69471092372504</v>
      </c>
      <c r="N21" s="58">
        <f>N22+N23+N24</f>
        <v>145.03032999999999</v>
      </c>
      <c r="O21" s="58">
        <f>O22+O23+O24</f>
        <v>0</v>
      </c>
      <c r="P21" s="58">
        <f>P22+P23+P24</f>
        <v>1.65</v>
      </c>
      <c r="Q21" s="59">
        <f>Q8-Q18-Q20</f>
        <v>1.4380923725049717E-2</v>
      </c>
      <c r="R21" s="69">
        <f>SUM(S21:V21)</f>
        <v>287.90136240490403</v>
      </c>
      <c r="S21" s="58">
        <f>S22+S23+S24</f>
        <v>284.70240000000001</v>
      </c>
      <c r="T21" s="58">
        <f>T22+T23+T24</f>
        <v>0</v>
      </c>
      <c r="U21" s="58">
        <f>U22+U23+U24</f>
        <v>3.17</v>
      </c>
      <c r="V21" s="59">
        <f>V8-V18-V20</f>
        <v>2.8962404903986147E-2</v>
      </c>
      <c r="W21" s="69">
        <f>SUM(X21:AA21)</f>
        <v>286.12016915868088</v>
      </c>
      <c r="X21" s="58">
        <f>X22+X23+X24</f>
        <v>283.00020000000001</v>
      </c>
      <c r="Y21" s="58">
        <f>Y22+Y23+Y24</f>
        <v>0</v>
      </c>
      <c r="Z21" s="58">
        <f>Z22+Z23+Z24</f>
        <v>3.1</v>
      </c>
      <c r="AA21" s="59">
        <f>AA8-AA18-AA20</f>
        <v>1.9969158680858294E-2</v>
      </c>
    </row>
    <row r="22" spans="1:27" s="1" customFormat="1" ht="15.75">
      <c r="A22" s="20" t="s">
        <v>36</v>
      </c>
      <c r="B22" s="21" t="s">
        <v>40</v>
      </c>
      <c r="C22" s="69">
        <f>SUM(D22:G22)</f>
        <v>210.21113399999999</v>
      </c>
      <c r="D22" s="72">
        <f>D51</f>
        <v>207.16666899999998</v>
      </c>
      <c r="E22" s="72"/>
      <c r="F22" s="72">
        <f>F51</f>
        <v>3.0217329999999998</v>
      </c>
      <c r="G22" s="72">
        <f>G51</f>
        <v>2.2731999999999999E-2</v>
      </c>
      <c r="H22" s="69">
        <f>SUM(I22:L22)</f>
        <v>103.30667</v>
      </c>
      <c r="I22" s="72">
        <f>I51</f>
        <v>101.77207</v>
      </c>
      <c r="J22" s="72"/>
      <c r="K22" s="72">
        <f>K51</f>
        <v>1.52</v>
      </c>
      <c r="L22" s="72">
        <f>L51</f>
        <v>1.46E-2</v>
      </c>
      <c r="M22" s="69">
        <f>SUM(N22:Q22)</f>
        <v>109.09473</v>
      </c>
      <c r="N22" s="72">
        <f>N51</f>
        <v>107.43033</v>
      </c>
      <c r="O22" s="72"/>
      <c r="P22" s="72">
        <f>P51</f>
        <v>1.65</v>
      </c>
      <c r="Q22" s="72">
        <f>Q51</f>
        <v>1.44E-2</v>
      </c>
      <c r="R22" s="69">
        <f>SUM(S22:V22)</f>
        <v>212.4014</v>
      </c>
      <c r="S22" s="72">
        <f>S51</f>
        <v>209.20240000000001</v>
      </c>
      <c r="T22" s="72"/>
      <c r="U22" s="72">
        <f>U51</f>
        <v>3.17</v>
      </c>
      <c r="V22" s="72">
        <f>V51</f>
        <v>2.8999999999999998E-2</v>
      </c>
      <c r="W22" s="69">
        <f>SUM(X22:AA22)</f>
        <v>211.12020000000001</v>
      </c>
      <c r="X22" s="72">
        <f>X51+0.0002</f>
        <v>208.00020000000001</v>
      </c>
      <c r="Y22" s="72"/>
      <c r="Z22" s="72">
        <f>Z51</f>
        <v>3.1</v>
      </c>
      <c r="AA22" s="73">
        <f>AA47</f>
        <v>0.02</v>
      </c>
    </row>
    <row r="23" spans="1:27" s="1" customFormat="1" ht="15.75">
      <c r="A23" s="22" t="s">
        <v>37</v>
      </c>
      <c r="B23" s="23" t="s">
        <v>83</v>
      </c>
      <c r="C23" s="69">
        <f>SUM(D23:G23)</f>
        <v>0</v>
      </c>
      <c r="D23" s="65"/>
      <c r="E23" s="65"/>
      <c r="F23" s="65"/>
      <c r="G23" s="74"/>
      <c r="H23" s="69">
        <f>SUM(I23:L23)</f>
        <v>0</v>
      </c>
      <c r="I23" s="65"/>
      <c r="J23" s="65"/>
      <c r="K23" s="65"/>
      <c r="L23" s="74"/>
      <c r="M23" s="69">
        <f>SUM(N23:Q23)</f>
        <v>0</v>
      </c>
      <c r="N23" s="65"/>
      <c r="O23" s="65"/>
      <c r="P23" s="65"/>
      <c r="Q23" s="74"/>
      <c r="R23" s="69">
        <f>SUM(S23:V23)</f>
        <v>0</v>
      </c>
      <c r="S23" s="65"/>
      <c r="T23" s="65"/>
      <c r="U23" s="65"/>
      <c r="V23" s="74"/>
      <c r="W23" s="69">
        <f>SUM(X23:AA23)</f>
        <v>0</v>
      </c>
      <c r="X23" s="65"/>
      <c r="Y23" s="65"/>
      <c r="Z23" s="65"/>
      <c r="AA23" s="74"/>
    </row>
    <row r="24" spans="1:27" s="1" customFormat="1" ht="16.5" thickBot="1">
      <c r="A24" s="24" t="s">
        <v>41</v>
      </c>
      <c r="B24" s="25" t="s">
        <v>64</v>
      </c>
      <c r="C24" s="75">
        <f>SUM(D24:G24)</f>
        <v>72.923238999999995</v>
      </c>
      <c r="D24" s="76">
        <f>D39</f>
        <v>72.923238999999995</v>
      </c>
      <c r="E24" s="76"/>
      <c r="F24" s="76"/>
      <c r="G24" s="77"/>
      <c r="H24" s="75">
        <f>SUM(I24:L24)</f>
        <v>37.9</v>
      </c>
      <c r="I24" s="76">
        <f>I39</f>
        <v>37.9</v>
      </c>
      <c r="J24" s="76"/>
      <c r="K24" s="76"/>
      <c r="L24" s="77"/>
      <c r="M24" s="75">
        <f>SUM(N24:Q24)</f>
        <v>37.6</v>
      </c>
      <c r="N24" s="76">
        <f>N39</f>
        <v>37.6</v>
      </c>
      <c r="O24" s="76"/>
      <c r="P24" s="76"/>
      <c r="Q24" s="77"/>
      <c r="R24" s="75">
        <f>SUM(S24:V24)</f>
        <v>75.5</v>
      </c>
      <c r="S24" s="76">
        <f>S39</f>
        <v>75.5</v>
      </c>
      <c r="T24" s="76"/>
      <c r="U24" s="76"/>
      <c r="V24" s="77"/>
      <c r="W24" s="75">
        <f>SUM(X24:AA24)</f>
        <v>75</v>
      </c>
      <c r="X24" s="76">
        <f>X39</f>
        <v>75</v>
      </c>
      <c r="Y24" s="76"/>
      <c r="Z24" s="76"/>
      <c r="AA24" s="77"/>
    </row>
    <row r="25" spans="1:27" s="28" customFormat="1" ht="16.5" thickBot="1">
      <c r="A25" s="26"/>
      <c r="B25" s="27" t="s">
        <v>43</v>
      </c>
      <c r="C25" s="78"/>
      <c r="D25" s="79">
        <f>D8-D18-D20-D22-D23-D24-E11-F11-G11</f>
        <v>0</v>
      </c>
      <c r="E25" s="79">
        <f>E8-E18-E20-E22-E23-E24-F12-G12</f>
        <v>0</v>
      </c>
      <c r="F25" s="79">
        <f>F8-F18-F20-F22-F23-F24-G13</f>
        <v>0</v>
      </c>
      <c r="G25" s="80">
        <f>G8-G18-G20-G22-G23-G24</f>
        <v>3.7141756862126007E-5</v>
      </c>
      <c r="H25" s="81"/>
      <c r="I25" s="79">
        <f>I8-I18-I20-I22-I23-I24-J11-K11-L11</f>
        <v>-7.1054273576010019E-15</v>
      </c>
      <c r="J25" s="79">
        <f>J8-J18-J20-J22-J23-J24-K12-L12</f>
        <v>0</v>
      </c>
      <c r="K25" s="79">
        <f>K8-K18-K20-K22-K23-K24-L13</f>
        <v>0</v>
      </c>
      <c r="L25" s="82">
        <f>L8-L18-L20-L22-L23-L24</f>
        <v>-6.4237688002285326E-6</v>
      </c>
      <c r="M25" s="78"/>
      <c r="N25" s="79">
        <f>N8-N18-N20-N22-N23-N24-O11-P11-Q11</f>
        <v>-7.1054273576010019E-15</v>
      </c>
      <c r="O25" s="79">
        <f>O8-O18-O20-O22-O23-O24-P12-Q12</f>
        <v>0</v>
      </c>
      <c r="P25" s="79">
        <f>P8-P18-P20-P22-P23-P24-Q13</f>
        <v>0</v>
      </c>
      <c r="Q25" s="80">
        <f>Q8-Q18-Q20-Q22-Q23-Q24</f>
        <v>-1.9076274950282843E-5</v>
      </c>
      <c r="R25" s="81"/>
      <c r="S25" s="79">
        <f>S8-S18-S20-S22-S23-S24-T11-U11-V11</f>
        <v>0</v>
      </c>
      <c r="T25" s="79">
        <f>T8-T18-T20-T22-T23-T24-U12-V12</f>
        <v>0</v>
      </c>
      <c r="U25" s="79">
        <f>U8-U18-U20-U22-U23-U24-V13</f>
        <v>0</v>
      </c>
      <c r="V25" s="82">
        <f>V8-V18-V20-V22-V23-V24</f>
        <v>-3.7595096013851026E-5</v>
      </c>
      <c r="W25" s="78"/>
      <c r="X25" s="79">
        <f>X8-X18-X20-X22-X23-X24-Y11-Z11-AA11</f>
        <v>0</v>
      </c>
      <c r="Y25" s="79">
        <f>Y8-Y18-Y20-Y22-Y23-Y24-Z12-AA12</f>
        <v>0</v>
      </c>
      <c r="Z25" s="79">
        <f>Z8-Z18-Z20-Z22-Z23-Z24-AA13</f>
        <v>0</v>
      </c>
      <c r="AA25" s="80">
        <f>AA8-AA18-AA20-AA22-AA23-AA24</f>
        <v>-3.0841319141706319E-5</v>
      </c>
    </row>
    <row r="26" spans="1:27" s="28" customFormat="1" ht="15.75">
      <c r="A26" s="29"/>
      <c r="B26" s="30"/>
      <c r="C26" s="31"/>
      <c r="D26" s="32"/>
      <c r="E26" s="32"/>
      <c r="F26" s="32"/>
      <c r="G26" s="32"/>
      <c r="H26" s="31"/>
      <c r="I26" s="32"/>
      <c r="J26" s="32"/>
      <c r="K26" s="32"/>
      <c r="L26" s="32"/>
      <c r="M26" s="31"/>
      <c r="N26" s="32"/>
      <c r="O26" s="32"/>
      <c r="P26" s="32"/>
      <c r="Q26" s="32"/>
      <c r="R26" s="31"/>
      <c r="S26" s="32"/>
      <c r="T26" s="32"/>
      <c r="U26" s="32"/>
      <c r="V26" s="32"/>
      <c r="W26" s="31"/>
      <c r="X26" s="32"/>
      <c r="Y26" s="32"/>
      <c r="Z26" s="32"/>
      <c r="AA26" s="32"/>
    </row>
    <row r="27" spans="1:27" s="1" customFormat="1" ht="15.75">
      <c r="A27" s="33"/>
      <c r="B27" s="33" t="s">
        <v>30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7" s="1" customFormat="1" ht="15.7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</row>
    <row r="29" spans="1:27" s="1" customFormat="1" ht="16.5" thickBot="1">
      <c r="A29" s="33"/>
      <c r="B29" s="34" t="s">
        <v>70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27" s="1" customFormat="1" ht="31.5">
      <c r="A30" s="35" t="s">
        <v>7</v>
      </c>
      <c r="B30" s="36" t="s">
        <v>65</v>
      </c>
      <c r="C30" s="8" t="s">
        <v>2</v>
      </c>
      <c r="D30" s="8" t="s">
        <v>9</v>
      </c>
      <c r="E30" s="8" t="s">
        <v>10</v>
      </c>
      <c r="F30" s="8" t="s">
        <v>11</v>
      </c>
      <c r="G30" s="9" t="s">
        <v>12</v>
      </c>
      <c r="H30" s="8" t="s">
        <v>2</v>
      </c>
      <c r="I30" s="8" t="s">
        <v>9</v>
      </c>
      <c r="J30" s="8" t="s">
        <v>10</v>
      </c>
      <c r="K30" s="8" t="s">
        <v>11</v>
      </c>
      <c r="L30" s="9" t="s">
        <v>12</v>
      </c>
      <c r="M30" s="8" t="s">
        <v>2</v>
      </c>
      <c r="N30" s="8" t="s">
        <v>9</v>
      </c>
      <c r="O30" s="8" t="s">
        <v>10</v>
      </c>
      <c r="P30" s="8" t="s">
        <v>11</v>
      </c>
      <c r="Q30" s="9" t="s">
        <v>12</v>
      </c>
      <c r="R30" s="8" t="s">
        <v>2</v>
      </c>
      <c r="S30" s="8" t="s">
        <v>9</v>
      </c>
      <c r="T30" s="8" t="s">
        <v>10</v>
      </c>
      <c r="U30" s="8" t="s">
        <v>11</v>
      </c>
      <c r="V30" s="9" t="s">
        <v>12</v>
      </c>
      <c r="W30" s="8" t="s">
        <v>2</v>
      </c>
      <c r="X30" s="8" t="s">
        <v>9</v>
      </c>
      <c r="Y30" s="8" t="s">
        <v>10</v>
      </c>
      <c r="Z30" s="8" t="s">
        <v>11</v>
      </c>
      <c r="AA30" s="9" t="s">
        <v>12</v>
      </c>
    </row>
    <row r="31" spans="1:27" ht="15.75">
      <c r="A31" s="37"/>
      <c r="B31" s="38"/>
      <c r="C31" s="83">
        <f>SUM(D31:G31)</f>
        <v>0</v>
      </c>
      <c r="D31" s="84"/>
      <c r="E31" s="84"/>
      <c r="F31" s="84"/>
      <c r="G31" s="85"/>
      <c r="H31" s="109"/>
      <c r="I31" s="84"/>
      <c r="J31" s="84"/>
      <c r="K31" s="84"/>
      <c r="L31" s="85"/>
      <c r="M31" s="109"/>
      <c r="N31" s="84"/>
      <c r="O31" s="84"/>
      <c r="P31" s="84"/>
      <c r="Q31" s="85"/>
      <c r="R31" s="109"/>
      <c r="S31" s="84"/>
      <c r="T31" s="84"/>
      <c r="U31" s="84"/>
      <c r="V31" s="85"/>
      <c r="W31" s="109"/>
      <c r="X31" s="84"/>
      <c r="Y31" s="84"/>
      <c r="Z31" s="84"/>
      <c r="AA31" s="85"/>
    </row>
    <row r="32" spans="1:27" ht="15.75" customHeight="1">
      <c r="A32" s="37"/>
      <c r="B32" s="38"/>
      <c r="C32" s="83">
        <f>SUM(D32:G32)</f>
        <v>0</v>
      </c>
      <c r="D32" s="84"/>
      <c r="E32" s="84"/>
      <c r="F32" s="84"/>
      <c r="G32" s="85"/>
      <c r="H32" s="109">
        <f>SUM(I32:L32)</f>
        <v>0</v>
      </c>
      <c r="I32" s="84"/>
      <c r="J32" s="84"/>
      <c r="K32" s="84"/>
      <c r="L32" s="85"/>
      <c r="M32" s="109">
        <f>SUM(N32:Q32)</f>
        <v>0</v>
      </c>
      <c r="N32" s="84"/>
      <c r="O32" s="84"/>
      <c r="P32" s="84"/>
      <c r="Q32" s="85"/>
      <c r="R32" s="109">
        <f>SUM(S32:V32)</f>
        <v>0</v>
      </c>
      <c r="S32" s="84"/>
      <c r="T32" s="84"/>
      <c r="U32" s="84"/>
      <c r="V32" s="85"/>
      <c r="W32" s="109">
        <f>SUM(X32:AA32)</f>
        <v>0</v>
      </c>
      <c r="X32" s="84"/>
      <c r="Y32" s="84"/>
      <c r="Z32" s="84"/>
      <c r="AA32" s="85"/>
    </row>
    <row r="33" spans="1:27" ht="15.75" customHeight="1">
      <c r="A33" s="37"/>
      <c r="B33" s="38"/>
      <c r="C33" s="83">
        <f>SUM(D33:G33)</f>
        <v>0</v>
      </c>
      <c r="D33" s="84"/>
      <c r="E33" s="84"/>
      <c r="F33" s="84"/>
      <c r="G33" s="85"/>
      <c r="H33" s="109">
        <f>SUM(I33:L33)</f>
        <v>0</v>
      </c>
      <c r="I33" s="84"/>
      <c r="J33" s="84"/>
      <c r="K33" s="84"/>
      <c r="L33" s="85"/>
      <c r="M33" s="109">
        <f>SUM(N33:Q33)</f>
        <v>0</v>
      </c>
      <c r="N33" s="84"/>
      <c r="O33" s="84"/>
      <c r="P33" s="84"/>
      <c r="Q33" s="85"/>
      <c r="R33" s="109">
        <f>SUM(S33:V33)</f>
        <v>0</v>
      </c>
      <c r="S33" s="84"/>
      <c r="T33" s="84"/>
      <c r="U33" s="84"/>
      <c r="V33" s="85"/>
      <c r="W33" s="109">
        <f>SUM(X33:AA33)</f>
        <v>0</v>
      </c>
      <c r="X33" s="84"/>
      <c r="Y33" s="84"/>
      <c r="Z33" s="84"/>
      <c r="AA33" s="85"/>
    </row>
    <row r="34" spans="1:27" ht="13.5" thickBot="1">
      <c r="A34" s="138" t="s">
        <v>46</v>
      </c>
      <c r="B34" s="139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</row>
    <row r="35" spans="1:27" ht="16.5" thickBot="1">
      <c r="A35" s="41"/>
      <c r="B35" s="42" t="s">
        <v>8</v>
      </c>
      <c r="C35" s="87">
        <f t="shared" ref="C35:AA35" si="0">SUM(C31:C33)</f>
        <v>0</v>
      </c>
      <c r="D35" s="87">
        <f t="shared" si="0"/>
        <v>0</v>
      </c>
      <c r="E35" s="87">
        <f t="shared" si="0"/>
        <v>0</v>
      </c>
      <c r="F35" s="87">
        <f t="shared" si="0"/>
        <v>0</v>
      </c>
      <c r="G35" s="88">
        <f t="shared" si="0"/>
        <v>0</v>
      </c>
      <c r="H35" s="110">
        <f t="shared" si="0"/>
        <v>0</v>
      </c>
      <c r="I35" s="110">
        <f t="shared" si="0"/>
        <v>0</v>
      </c>
      <c r="J35" s="110">
        <f t="shared" si="0"/>
        <v>0</v>
      </c>
      <c r="K35" s="110">
        <f t="shared" si="0"/>
        <v>0</v>
      </c>
      <c r="L35" s="111">
        <f t="shared" si="0"/>
        <v>0</v>
      </c>
      <c r="M35" s="110">
        <f t="shared" si="0"/>
        <v>0</v>
      </c>
      <c r="N35" s="110">
        <f t="shared" si="0"/>
        <v>0</v>
      </c>
      <c r="O35" s="110">
        <f t="shared" si="0"/>
        <v>0</v>
      </c>
      <c r="P35" s="110">
        <f t="shared" si="0"/>
        <v>0</v>
      </c>
      <c r="Q35" s="111">
        <f t="shared" si="0"/>
        <v>0</v>
      </c>
      <c r="R35" s="110">
        <f t="shared" si="0"/>
        <v>0</v>
      </c>
      <c r="S35" s="110">
        <f t="shared" si="0"/>
        <v>0</v>
      </c>
      <c r="T35" s="110">
        <f t="shared" si="0"/>
        <v>0</v>
      </c>
      <c r="U35" s="110">
        <f t="shared" si="0"/>
        <v>0</v>
      </c>
      <c r="V35" s="111">
        <f t="shared" si="0"/>
        <v>0</v>
      </c>
      <c r="W35" s="110">
        <f t="shared" si="0"/>
        <v>0</v>
      </c>
      <c r="X35" s="110">
        <f t="shared" si="0"/>
        <v>0</v>
      </c>
      <c r="Y35" s="110">
        <f t="shared" si="0"/>
        <v>0</v>
      </c>
      <c r="Z35" s="110">
        <f t="shared" si="0"/>
        <v>0</v>
      </c>
      <c r="AA35" s="111">
        <f t="shared" si="0"/>
        <v>0</v>
      </c>
    </row>
    <row r="36" spans="1:27">
      <c r="H36" s="39"/>
      <c r="I36" s="39"/>
      <c r="J36" s="39"/>
      <c r="K36" s="39"/>
      <c r="L36" s="39"/>
    </row>
    <row r="37" spans="1:27" ht="16.5" thickBot="1">
      <c r="B37" s="34" t="s">
        <v>71</v>
      </c>
      <c r="H37" s="39"/>
      <c r="I37" s="39"/>
      <c r="J37" s="39"/>
      <c r="K37" s="39"/>
      <c r="L37" s="39"/>
    </row>
    <row r="38" spans="1:27" ht="31.5">
      <c r="A38" s="35" t="s">
        <v>7</v>
      </c>
      <c r="B38" s="36" t="s">
        <v>65</v>
      </c>
      <c r="C38" s="8" t="s">
        <v>2</v>
      </c>
      <c r="D38" s="8" t="s">
        <v>9</v>
      </c>
      <c r="E38" s="8" t="s">
        <v>10</v>
      </c>
      <c r="F38" s="8" t="s">
        <v>11</v>
      </c>
      <c r="G38" s="9" t="s">
        <v>12</v>
      </c>
      <c r="H38" s="8" t="s">
        <v>2</v>
      </c>
      <c r="I38" s="8" t="s">
        <v>9</v>
      </c>
      <c r="J38" s="8" t="s">
        <v>10</v>
      </c>
      <c r="K38" s="8" t="s">
        <v>11</v>
      </c>
      <c r="L38" s="9" t="s">
        <v>12</v>
      </c>
      <c r="M38" s="8" t="s">
        <v>2</v>
      </c>
      <c r="N38" s="8" t="s">
        <v>9</v>
      </c>
      <c r="O38" s="8" t="s">
        <v>10</v>
      </c>
      <c r="P38" s="8" t="s">
        <v>11</v>
      </c>
      <c r="Q38" s="9" t="s">
        <v>12</v>
      </c>
      <c r="R38" s="8" t="s">
        <v>2</v>
      </c>
      <c r="S38" s="8" t="s">
        <v>9</v>
      </c>
      <c r="T38" s="8" t="s">
        <v>10</v>
      </c>
      <c r="U38" s="8" t="s">
        <v>11</v>
      </c>
      <c r="V38" s="9" t="s">
        <v>12</v>
      </c>
      <c r="W38" s="8" t="s">
        <v>2</v>
      </c>
      <c r="X38" s="8" t="s">
        <v>9</v>
      </c>
      <c r="Y38" s="8" t="s">
        <v>10</v>
      </c>
      <c r="Z38" s="8" t="s">
        <v>11</v>
      </c>
      <c r="AA38" s="9" t="s">
        <v>12</v>
      </c>
    </row>
    <row r="39" spans="1:27" ht="15.75">
      <c r="A39" s="43"/>
      <c r="B39" s="38" t="s">
        <v>81</v>
      </c>
      <c r="C39" s="83">
        <f>SUM(D39:G39)</f>
        <v>72.923238999999995</v>
      </c>
      <c r="D39" s="84">
        <v>72.923238999999995</v>
      </c>
      <c r="E39" s="84"/>
      <c r="F39" s="84"/>
      <c r="G39" s="85"/>
      <c r="H39" s="109">
        <f>SUM(I39:L39)</f>
        <v>37.9</v>
      </c>
      <c r="I39" s="84">
        <v>37.9</v>
      </c>
      <c r="J39" s="84"/>
      <c r="K39" s="84"/>
      <c r="L39" s="85"/>
      <c r="M39" s="109">
        <f>SUM(N39:Q39)</f>
        <v>37.6</v>
      </c>
      <c r="N39" s="84">
        <v>37.6</v>
      </c>
      <c r="O39" s="84"/>
      <c r="P39" s="84"/>
      <c r="Q39" s="85"/>
      <c r="R39" s="109">
        <f>SUM(S39:V39)</f>
        <v>75.5</v>
      </c>
      <c r="S39" s="84">
        <f>N39+I39</f>
        <v>75.5</v>
      </c>
      <c r="T39" s="84"/>
      <c r="U39" s="84"/>
      <c r="V39" s="85"/>
      <c r="W39" s="109">
        <f>SUM(X39:AA39)</f>
        <v>75</v>
      </c>
      <c r="X39" s="84">
        <v>75</v>
      </c>
      <c r="Y39" s="84"/>
      <c r="Z39" s="84"/>
      <c r="AA39" s="85"/>
    </row>
    <row r="40" spans="1:27" ht="15.75">
      <c r="A40" s="45"/>
      <c r="B40" s="46"/>
      <c r="C40" s="83">
        <f>SUM(D40:G40)</f>
        <v>0</v>
      </c>
      <c r="D40" s="84"/>
      <c r="E40" s="84"/>
      <c r="F40" s="84"/>
      <c r="G40" s="85"/>
      <c r="H40" s="109">
        <f>SUM(I40:L40)</f>
        <v>0</v>
      </c>
      <c r="I40" s="84"/>
      <c r="J40" s="84"/>
      <c r="K40" s="84"/>
      <c r="L40" s="85"/>
      <c r="M40" s="109">
        <f>SUM(N40:Q40)</f>
        <v>0</v>
      </c>
      <c r="N40" s="84"/>
      <c r="O40" s="84"/>
      <c r="P40" s="84"/>
      <c r="Q40" s="85"/>
      <c r="R40" s="109">
        <f>SUM(S40:V40)</f>
        <v>0</v>
      </c>
      <c r="S40" s="84"/>
      <c r="T40" s="84"/>
      <c r="U40" s="84"/>
      <c r="V40" s="85"/>
      <c r="W40" s="109">
        <f>SUM(X40:AA40)</f>
        <v>0</v>
      </c>
      <c r="X40" s="84"/>
      <c r="Y40" s="84"/>
      <c r="Z40" s="84"/>
      <c r="AA40" s="85"/>
    </row>
    <row r="41" spans="1:27" ht="15.75">
      <c r="A41" s="45"/>
      <c r="B41" s="46"/>
      <c r="C41" s="83">
        <f>SUM(D41:G41)</f>
        <v>0</v>
      </c>
      <c r="D41" s="84"/>
      <c r="E41" s="84"/>
      <c r="F41" s="84"/>
      <c r="G41" s="85"/>
      <c r="H41" s="109">
        <f>SUM(I41:L41)</f>
        <v>0</v>
      </c>
      <c r="I41" s="84"/>
      <c r="J41" s="84"/>
      <c r="K41" s="84"/>
      <c r="L41" s="85"/>
      <c r="M41" s="109">
        <f>SUM(N41:Q41)</f>
        <v>0</v>
      </c>
      <c r="N41" s="84"/>
      <c r="O41" s="84"/>
      <c r="P41" s="84"/>
      <c r="Q41" s="85"/>
      <c r="R41" s="109">
        <f>SUM(S41:V41)</f>
        <v>0</v>
      </c>
      <c r="S41" s="84"/>
      <c r="T41" s="84"/>
      <c r="U41" s="84"/>
      <c r="V41" s="85"/>
      <c r="W41" s="109">
        <f>SUM(X41:AA41)</f>
        <v>0</v>
      </c>
      <c r="X41" s="84"/>
      <c r="Y41" s="84"/>
      <c r="Z41" s="84"/>
      <c r="AA41" s="85"/>
    </row>
    <row r="42" spans="1:27" ht="13.5" thickBot="1">
      <c r="A42" s="139" t="s">
        <v>46</v>
      </c>
      <c r="B42" s="139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</row>
    <row r="43" spans="1:27" ht="16.5" thickBot="1">
      <c r="A43" s="41"/>
      <c r="B43" s="42" t="s">
        <v>8</v>
      </c>
      <c r="C43" s="89">
        <f t="shared" ref="C43:AA43" si="1">SUM(C39:C41)</f>
        <v>72.923238999999995</v>
      </c>
      <c r="D43" s="89">
        <f t="shared" si="1"/>
        <v>72.923238999999995</v>
      </c>
      <c r="E43" s="89">
        <f t="shared" si="1"/>
        <v>0</v>
      </c>
      <c r="F43" s="89">
        <f t="shared" si="1"/>
        <v>0</v>
      </c>
      <c r="G43" s="90">
        <f t="shared" si="1"/>
        <v>0</v>
      </c>
      <c r="H43" s="112">
        <f t="shared" si="1"/>
        <v>37.9</v>
      </c>
      <c r="I43" s="112">
        <f t="shared" si="1"/>
        <v>37.9</v>
      </c>
      <c r="J43" s="112">
        <f t="shared" si="1"/>
        <v>0</v>
      </c>
      <c r="K43" s="112">
        <f t="shared" si="1"/>
        <v>0</v>
      </c>
      <c r="L43" s="113">
        <f t="shared" si="1"/>
        <v>0</v>
      </c>
      <c r="M43" s="112">
        <f t="shared" si="1"/>
        <v>37.6</v>
      </c>
      <c r="N43" s="112">
        <f t="shared" si="1"/>
        <v>37.6</v>
      </c>
      <c r="O43" s="112">
        <f t="shared" si="1"/>
        <v>0</v>
      </c>
      <c r="P43" s="112">
        <f t="shared" si="1"/>
        <v>0</v>
      </c>
      <c r="Q43" s="113">
        <f t="shared" si="1"/>
        <v>0</v>
      </c>
      <c r="R43" s="112">
        <f t="shared" si="1"/>
        <v>75.5</v>
      </c>
      <c r="S43" s="112">
        <f t="shared" si="1"/>
        <v>75.5</v>
      </c>
      <c r="T43" s="112">
        <f t="shared" si="1"/>
        <v>0</v>
      </c>
      <c r="U43" s="112">
        <f t="shared" si="1"/>
        <v>0</v>
      </c>
      <c r="V43" s="113">
        <f t="shared" si="1"/>
        <v>0</v>
      </c>
      <c r="W43" s="112">
        <f t="shared" si="1"/>
        <v>75</v>
      </c>
      <c r="X43" s="112">
        <f t="shared" si="1"/>
        <v>75</v>
      </c>
      <c r="Y43" s="112">
        <f t="shared" si="1"/>
        <v>0</v>
      </c>
      <c r="Z43" s="112">
        <f t="shared" si="1"/>
        <v>0</v>
      </c>
      <c r="AA43" s="113">
        <f t="shared" si="1"/>
        <v>0</v>
      </c>
    </row>
    <row r="44" spans="1:27">
      <c r="H44" s="39"/>
      <c r="I44" s="39"/>
      <c r="J44" s="39"/>
      <c r="K44" s="39"/>
      <c r="L44" s="39"/>
    </row>
    <row r="45" spans="1:27" ht="16.5" thickBot="1">
      <c r="B45" s="34" t="s">
        <v>69</v>
      </c>
      <c r="H45" s="39"/>
      <c r="I45" s="39"/>
      <c r="J45" s="39"/>
      <c r="K45" s="39"/>
      <c r="L45" s="39"/>
    </row>
    <row r="46" spans="1:27" ht="15.75">
      <c r="A46" s="35" t="s">
        <v>7</v>
      </c>
      <c r="B46" s="36" t="s">
        <v>66</v>
      </c>
      <c r="C46" s="8" t="s">
        <v>2</v>
      </c>
      <c r="D46" s="8" t="s">
        <v>9</v>
      </c>
      <c r="E46" s="8" t="s">
        <v>10</v>
      </c>
      <c r="F46" s="8" t="s">
        <v>11</v>
      </c>
      <c r="G46" s="9" t="s">
        <v>12</v>
      </c>
      <c r="H46" s="8" t="s">
        <v>2</v>
      </c>
      <c r="I46" s="8" t="s">
        <v>9</v>
      </c>
      <c r="J46" s="8" t="s">
        <v>10</v>
      </c>
      <c r="K46" s="8" t="s">
        <v>11</v>
      </c>
      <c r="L46" s="9" t="s">
        <v>12</v>
      </c>
      <c r="M46" s="8" t="s">
        <v>2</v>
      </c>
      <c r="N46" s="8" t="s">
        <v>9</v>
      </c>
      <c r="O46" s="8" t="s">
        <v>10</v>
      </c>
      <c r="P46" s="8" t="s">
        <v>11</v>
      </c>
      <c r="Q46" s="9" t="s">
        <v>12</v>
      </c>
      <c r="R46" s="8" t="s">
        <v>2</v>
      </c>
      <c r="S46" s="8" t="s">
        <v>9</v>
      </c>
      <c r="T46" s="8" t="s">
        <v>10</v>
      </c>
      <c r="U46" s="8" t="s">
        <v>11</v>
      </c>
      <c r="V46" s="9" t="s">
        <v>12</v>
      </c>
      <c r="W46" s="8" t="s">
        <v>2</v>
      </c>
      <c r="X46" s="8" t="s">
        <v>9</v>
      </c>
      <c r="Y46" s="8" t="s">
        <v>10</v>
      </c>
      <c r="Z46" s="8" t="s">
        <v>11</v>
      </c>
      <c r="AA46" s="9" t="s">
        <v>12</v>
      </c>
    </row>
    <row r="47" spans="1:27" ht="15.75">
      <c r="A47" s="37"/>
      <c r="B47" s="38" t="s">
        <v>82</v>
      </c>
      <c r="C47" s="83">
        <f>SUM(D47:G47)</f>
        <v>24.543363000000003</v>
      </c>
      <c r="D47" s="84">
        <v>21.498898000000001</v>
      </c>
      <c r="E47" s="84"/>
      <c r="F47" s="84">
        <v>3.0217329999999998</v>
      </c>
      <c r="G47" s="85">
        <v>2.2731999999999999E-2</v>
      </c>
      <c r="H47" s="109">
        <f>SUM(I47:L47)</f>
        <v>10.734599999999999</v>
      </c>
      <c r="I47" s="84">
        <v>9.1999999999999993</v>
      </c>
      <c r="J47" s="84"/>
      <c r="K47" s="84">
        <v>1.52</v>
      </c>
      <c r="L47" s="85">
        <v>1.46E-2</v>
      </c>
      <c r="M47" s="109">
        <f>SUM(N47:Q47)</f>
        <v>12.8644</v>
      </c>
      <c r="N47" s="84">
        <v>11.2</v>
      </c>
      <c r="O47" s="84"/>
      <c r="P47" s="84">
        <v>1.65</v>
      </c>
      <c r="Q47" s="85">
        <v>1.44E-2</v>
      </c>
      <c r="R47" s="109">
        <f>SUM(S47:V47)</f>
        <v>23.599</v>
      </c>
      <c r="S47" s="84">
        <f>N47+I47</f>
        <v>20.399999999999999</v>
      </c>
      <c r="T47" s="84"/>
      <c r="U47" s="84">
        <f>P47+K47</f>
        <v>3.17</v>
      </c>
      <c r="V47" s="84">
        <f>Q47+L47</f>
        <v>2.8999999999999998E-2</v>
      </c>
      <c r="W47" s="109">
        <f>SUM(X47:AA47)</f>
        <v>24.12</v>
      </c>
      <c r="X47" s="84">
        <v>21</v>
      </c>
      <c r="Y47" s="84"/>
      <c r="Z47" s="84">
        <v>3.1</v>
      </c>
      <c r="AA47" s="85">
        <v>0.02</v>
      </c>
    </row>
    <row r="48" spans="1:27" ht="15.75">
      <c r="A48" s="37"/>
      <c r="B48" s="38" t="str">
        <f>'Баланс мощности'!B48</f>
        <v>АО "Воскресенские минеральные удобрения""</v>
      </c>
      <c r="C48" s="83">
        <f>SUM(D48:G48)</f>
        <v>149.273158</v>
      </c>
      <c r="D48" s="84">
        <v>149.273158</v>
      </c>
      <c r="E48" s="84"/>
      <c r="F48" s="84"/>
      <c r="G48" s="85"/>
      <c r="H48" s="109">
        <f>SUM(I48:L48)</f>
        <v>72.372069999999994</v>
      </c>
      <c r="I48" s="84">
        <f>'[3]ЭПСети 2020год разбивка '!$K$62/1000000</f>
        <v>72.372069999999994</v>
      </c>
      <c r="J48" s="84"/>
      <c r="K48" s="84"/>
      <c r="L48" s="85"/>
      <c r="M48" s="109">
        <f>SUM(N48:Q48)</f>
        <v>75.130330000000001</v>
      </c>
      <c r="N48" s="84">
        <v>75.130330000000001</v>
      </c>
      <c r="O48" s="84"/>
      <c r="P48" s="84"/>
      <c r="Q48" s="85"/>
      <c r="R48" s="109">
        <f>SUM(S48:V48)</f>
        <v>147.50239999999999</v>
      </c>
      <c r="S48" s="84">
        <f>N48+I48</f>
        <v>147.50239999999999</v>
      </c>
      <c r="T48" s="84"/>
      <c r="U48" s="84"/>
      <c r="V48" s="85"/>
      <c r="W48" s="109">
        <f>SUM(X48:AA48)</f>
        <v>149</v>
      </c>
      <c r="X48" s="84">
        <v>149</v>
      </c>
      <c r="Y48" s="84"/>
      <c r="Z48" s="84"/>
      <c r="AA48" s="85"/>
    </row>
    <row r="49" spans="1:32" ht="15.75">
      <c r="A49" s="37"/>
      <c r="B49" s="38" t="s">
        <v>87</v>
      </c>
      <c r="C49" s="83">
        <f>SUM(D49:G49)</f>
        <v>36.394613</v>
      </c>
      <c r="D49" s="84">
        <v>36.394613</v>
      </c>
      <c r="E49" s="84"/>
      <c r="F49" s="84"/>
      <c r="G49" s="85"/>
      <c r="H49" s="109">
        <f>SUM(I49:L49)</f>
        <v>20.2</v>
      </c>
      <c r="I49" s="84">
        <v>20.2</v>
      </c>
      <c r="J49" s="84"/>
      <c r="K49" s="84"/>
      <c r="L49" s="85"/>
      <c r="M49" s="109">
        <f>SUM(N49:Q49)</f>
        <v>21.1</v>
      </c>
      <c r="N49" s="84">
        <f>'[3]ЭПСети 2020год разбивка '!$R$65/1000000</f>
        <v>21.1</v>
      </c>
      <c r="O49" s="84"/>
      <c r="P49" s="84"/>
      <c r="Q49" s="85"/>
      <c r="R49" s="109">
        <f>SUM(S49:V49)</f>
        <v>41.3</v>
      </c>
      <c r="S49" s="84">
        <f>N49+I49</f>
        <v>41.3</v>
      </c>
      <c r="T49" s="84"/>
      <c r="U49" s="84"/>
      <c r="V49" s="85"/>
      <c r="W49" s="109">
        <f>SUM(X49:AA49)</f>
        <v>38</v>
      </c>
      <c r="X49" s="84">
        <v>38</v>
      </c>
      <c r="Y49" s="84"/>
      <c r="Z49" s="84"/>
      <c r="AA49" s="85"/>
    </row>
    <row r="50" spans="1:32" ht="13.5" thickBot="1">
      <c r="A50" s="139" t="s">
        <v>46</v>
      </c>
      <c r="B50" s="139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1:32" ht="16.5" thickBot="1">
      <c r="A51" s="41"/>
      <c r="B51" s="42" t="s">
        <v>8</v>
      </c>
      <c r="C51" s="91">
        <f t="shared" ref="C51:AA51" si="2">SUM(C47:C49)</f>
        <v>210.21113399999999</v>
      </c>
      <c r="D51" s="91">
        <f t="shared" si="2"/>
        <v>207.16666899999998</v>
      </c>
      <c r="E51" s="91">
        <f t="shared" si="2"/>
        <v>0</v>
      </c>
      <c r="F51" s="91">
        <f t="shared" si="2"/>
        <v>3.0217329999999998</v>
      </c>
      <c r="G51" s="92">
        <f t="shared" si="2"/>
        <v>2.2731999999999999E-2</v>
      </c>
      <c r="H51" s="114">
        <f t="shared" si="2"/>
        <v>103.30667</v>
      </c>
      <c r="I51" s="114">
        <f t="shared" si="2"/>
        <v>101.77207</v>
      </c>
      <c r="J51" s="114">
        <f t="shared" si="2"/>
        <v>0</v>
      </c>
      <c r="K51" s="114">
        <f t="shared" si="2"/>
        <v>1.52</v>
      </c>
      <c r="L51" s="115">
        <f t="shared" si="2"/>
        <v>1.46E-2</v>
      </c>
      <c r="M51" s="114">
        <f t="shared" si="2"/>
        <v>109.09473</v>
      </c>
      <c r="N51" s="114">
        <f t="shared" si="2"/>
        <v>107.43033</v>
      </c>
      <c r="O51" s="114">
        <f t="shared" si="2"/>
        <v>0</v>
      </c>
      <c r="P51" s="114">
        <f t="shared" si="2"/>
        <v>1.65</v>
      </c>
      <c r="Q51" s="115">
        <f t="shared" si="2"/>
        <v>1.44E-2</v>
      </c>
      <c r="R51" s="114">
        <f t="shared" si="2"/>
        <v>212.40139999999997</v>
      </c>
      <c r="S51" s="114">
        <f t="shared" si="2"/>
        <v>209.20240000000001</v>
      </c>
      <c r="T51" s="114">
        <f t="shared" si="2"/>
        <v>0</v>
      </c>
      <c r="U51" s="114">
        <f t="shared" si="2"/>
        <v>3.17</v>
      </c>
      <c r="V51" s="115">
        <f t="shared" si="2"/>
        <v>2.8999999999999998E-2</v>
      </c>
      <c r="W51" s="114">
        <f t="shared" si="2"/>
        <v>211.12</v>
      </c>
      <c r="X51" s="114">
        <f t="shared" si="2"/>
        <v>208</v>
      </c>
      <c r="Y51" s="114">
        <f t="shared" si="2"/>
        <v>0</v>
      </c>
      <c r="Z51" s="114">
        <f t="shared" si="2"/>
        <v>3.1</v>
      </c>
      <c r="AA51" s="115">
        <f t="shared" si="2"/>
        <v>0.02</v>
      </c>
    </row>
    <row r="58" spans="1:32" ht="13.5" thickBot="1"/>
    <row r="59" spans="1:32" ht="32.25" customHeight="1">
      <c r="A59" s="140"/>
      <c r="B59" s="142"/>
      <c r="C59" s="140"/>
      <c r="D59" s="144"/>
      <c r="E59" s="144"/>
      <c r="F59" s="144"/>
      <c r="G59" s="145"/>
      <c r="H59" s="140"/>
      <c r="I59" s="144"/>
      <c r="J59" s="144"/>
      <c r="K59" s="144"/>
      <c r="L59" s="145"/>
      <c r="M59" s="140"/>
      <c r="N59" s="144"/>
      <c r="O59" s="144"/>
      <c r="P59" s="144"/>
      <c r="Q59" s="145"/>
      <c r="R59" s="140"/>
      <c r="S59" s="144"/>
      <c r="T59" s="144"/>
      <c r="U59" s="144"/>
      <c r="V59" s="145"/>
      <c r="W59" s="140"/>
      <c r="X59" s="144"/>
      <c r="Y59" s="144"/>
      <c r="Z59" s="144"/>
      <c r="AA59" s="145"/>
      <c r="AB59" s="140"/>
      <c r="AC59" s="144"/>
      <c r="AD59" s="144"/>
      <c r="AE59" s="144"/>
      <c r="AF59" s="145"/>
    </row>
    <row r="60" spans="1:32" ht="16.5" thickBot="1">
      <c r="A60" s="141"/>
      <c r="B60" s="143"/>
      <c r="C60" s="10"/>
      <c r="D60" s="11"/>
      <c r="E60" s="11"/>
      <c r="F60" s="11"/>
      <c r="G60" s="12"/>
      <c r="H60" s="10"/>
      <c r="I60" s="11"/>
      <c r="J60" s="11"/>
      <c r="K60" s="11"/>
      <c r="L60" s="12"/>
      <c r="M60" s="10"/>
      <c r="N60" s="11"/>
      <c r="O60" s="11"/>
      <c r="P60" s="11"/>
      <c r="Q60" s="12"/>
      <c r="R60" s="10"/>
      <c r="S60" s="11"/>
      <c r="T60" s="11"/>
      <c r="U60" s="11"/>
      <c r="V60" s="12"/>
      <c r="W60" s="10"/>
      <c r="X60" s="11"/>
      <c r="Y60" s="11"/>
      <c r="Z60" s="11"/>
      <c r="AA60" s="12"/>
      <c r="AB60" s="10"/>
      <c r="AC60" s="11"/>
      <c r="AD60" s="11"/>
      <c r="AE60" s="11"/>
      <c r="AF60" s="12"/>
    </row>
    <row r="61" spans="1:32" ht="13.5" thickBot="1">
      <c r="A61" s="13"/>
      <c r="B61" s="14"/>
      <c r="C61" s="13"/>
      <c r="D61" s="15"/>
      <c r="E61" s="15"/>
      <c r="F61" s="15"/>
      <c r="G61" s="16"/>
      <c r="H61" s="13"/>
      <c r="I61" s="15"/>
      <c r="J61" s="15"/>
      <c r="K61" s="15"/>
      <c r="L61" s="16"/>
      <c r="M61" s="13"/>
      <c r="N61" s="15"/>
      <c r="O61" s="15"/>
      <c r="P61" s="15"/>
      <c r="Q61" s="16"/>
      <c r="R61" s="13"/>
      <c r="S61" s="15"/>
      <c r="T61" s="15"/>
      <c r="U61" s="15"/>
      <c r="V61" s="16"/>
      <c r="W61" s="13"/>
      <c r="X61" s="15"/>
      <c r="Y61" s="15"/>
      <c r="Z61" s="15"/>
      <c r="AA61" s="16"/>
      <c r="AB61" s="13"/>
      <c r="AC61" s="15"/>
      <c r="AD61" s="15"/>
      <c r="AE61" s="15"/>
      <c r="AF61" s="16"/>
    </row>
    <row r="62" spans="1:32" ht="15.75">
      <c r="A62" s="18"/>
      <c r="B62" s="19"/>
      <c r="C62" s="116"/>
      <c r="D62" s="117"/>
      <c r="E62" s="117"/>
      <c r="F62" s="117"/>
      <c r="G62" s="118"/>
      <c r="H62" s="116"/>
      <c r="I62" s="117"/>
      <c r="J62" s="117"/>
      <c r="K62" s="117"/>
      <c r="L62" s="118"/>
      <c r="M62" s="116"/>
      <c r="N62" s="117"/>
      <c r="O62" s="117"/>
      <c r="P62" s="117"/>
      <c r="Q62" s="118"/>
      <c r="R62" s="116"/>
      <c r="S62" s="117"/>
      <c r="T62" s="117"/>
      <c r="U62" s="117"/>
      <c r="V62" s="118"/>
      <c r="W62" s="116"/>
      <c r="X62" s="117"/>
      <c r="Y62" s="117"/>
      <c r="Z62" s="117"/>
      <c r="AA62" s="118"/>
      <c r="AB62" s="116"/>
      <c r="AC62" s="117"/>
      <c r="AD62" s="117"/>
      <c r="AE62" s="117"/>
      <c r="AF62" s="118"/>
    </row>
    <row r="63" spans="1:32" ht="15.75">
      <c r="A63" s="20"/>
      <c r="B63" s="21"/>
      <c r="C63" s="60"/>
      <c r="D63" s="61"/>
      <c r="E63" s="119"/>
      <c r="F63" s="119"/>
      <c r="G63" s="120"/>
      <c r="H63" s="60"/>
      <c r="I63" s="61"/>
      <c r="J63" s="119"/>
      <c r="K63" s="119"/>
      <c r="L63" s="120"/>
      <c r="M63" s="60"/>
      <c r="N63" s="61"/>
      <c r="O63" s="119"/>
      <c r="P63" s="119"/>
      <c r="Q63" s="120"/>
      <c r="R63" s="60"/>
      <c r="S63" s="61"/>
      <c r="T63" s="119"/>
      <c r="U63" s="119"/>
      <c r="V63" s="120"/>
      <c r="W63" s="60"/>
      <c r="X63" s="61"/>
      <c r="Y63" s="119"/>
      <c r="Z63" s="119"/>
      <c r="AA63" s="120"/>
      <c r="AB63" s="60"/>
      <c r="AC63" s="61"/>
      <c r="AD63" s="119"/>
      <c r="AE63" s="119"/>
      <c r="AF63" s="120"/>
    </row>
    <row r="64" spans="1:32" ht="15.75">
      <c r="A64" s="20"/>
      <c r="B64" s="21"/>
      <c r="C64" s="60"/>
      <c r="D64" s="62"/>
      <c r="E64" s="62"/>
      <c r="F64" s="62"/>
      <c r="G64" s="63"/>
      <c r="H64" s="60"/>
      <c r="I64" s="62"/>
      <c r="J64" s="62"/>
      <c r="K64" s="62"/>
      <c r="L64" s="63"/>
      <c r="M64" s="60"/>
      <c r="N64" s="62"/>
      <c r="O64" s="62"/>
      <c r="P64" s="62"/>
      <c r="Q64" s="63"/>
      <c r="R64" s="60"/>
      <c r="S64" s="62"/>
      <c r="T64" s="62"/>
      <c r="U64" s="62"/>
      <c r="V64" s="63"/>
      <c r="W64" s="60"/>
      <c r="X64" s="62"/>
      <c r="Y64" s="62"/>
      <c r="Z64" s="62"/>
      <c r="AA64" s="63"/>
      <c r="AB64" s="60"/>
      <c r="AC64" s="62"/>
      <c r="AD64" s="62"/>
      <c r="AE64" s="62"/>
      <c r="AF64" s="63"/>
    </row>
    <row r="65" spans="1:32" ht="15.75">
      <c r="A65" s="20"/>
      <c r="B65" s="21"/>
      <c r="C65" s="60"/>
      <c r="D65" s="64"/>
      <c r="E65" s="65"/>
      <c r="F65" s="121"/>
      <c r="G65" s="67"/>
      <c r="H65" s="60"/>
      <c r="I65" s="64"/>
      <c r="J65" s="65"/>
      <c r="K65" s="121"/>
      <c r="L65" s="67"/>
      <c r="M65" s="60"/>
      <c r="N65" s="64"/>
      <c r="O65" s="65"/>
      <c r="P65" s="121"/>
      <c r="Q65" s="67"/>
      <c r="R65" s="60"/>
      <c r="S65" s="64"/>
      <c r="T65" s="65"/>
      <c r="U65" s="121"/>
      <c r="V65" s="67"/>
      <c r="W65" s="60"/>
      <c r="X65" s="64"/>
      <c r="Y65" s="65"/>
      <c r="Z65" s="121"/>
      <c r="AA65" s="67"/>
      <c r="AB65" s="60"/>
      <c r="AC65" s="64"/>
      <c r="AD65" s="65"/>
      <c r="AE65" s="121"/>
      <c r="AF65" s="67"/>
    </row>
    <row r="66" spans="1:32" ht="15.75">
      <c r="A66" s="20"/>
      <c r="B66" s="21"/>
      <c r="C66" s="60"/>
      <c r="D66" s="64"/>
      <c r="E66" s="64"/>
      <c r="F66" s="121"/>
      <c r="G66" s="67"/>
      <c r="H66" s="60"/>
      <c r="I66" s="64"/>
      <c r="J66" s="64"/>
      <c r="K66" s="121"/>
      <c r="L66" s="67"/>
      <c r="M66" s="60"/>
      <c r="N66" s="64"/>
      <c r="O66" s="64"/>
      <c r="P66" s="121"/>
      <c r="Q66" s="67"/>
      <c r="R66" s="60"/>
      <c r="S66" s="64"/>
      <c r="T66" s="64"/>
      <c r="U66" s="121"/>
      <c r="V66" s="67"/>
      <c r="W66" s="60"/>
      <c r="X66" s="64"/>
      <c r="Y66" s="64"/>
      <c r="Z66" s="121"/>
      <c r="AA66" s="67"/>
      <c r="AB66" s="60"/>
      <c r="AC66" s="64"/>
      <c r="AD66" s="64"/>
      <c r="AE66" s="121"/>
      <c r="AF66" s="67"/>
    </row>
    <row r="67" spans="1:32" ht="15.75">
      <c r="A67" s="20"/>
      <c r="B67" s="21"/>
      <c r="C67" s="60"/>
      <c r="D67" s="64"/>
      <c r="E67" s="64"/>
      <c r="F67" s="64"/>
      <c r="G67" s="122"/>
      <c r="H67" s="60"/>
      <c r="I67" s="64"/>
      <c r="J67" s="64"/>
      <c r="K67" s="64"/>
      <c r="L67" s="122"/>
      <c r="M67" s="60"/>
      <c r="N67" s="64"/>
      <c r="O67" s="64"/>
      <c r="P67" s="64"/>
      <c r="Q67" s="122"/>
      <c r="R67" s="60"/>
      <c r="S67" s="64"/>
      <c r="T67" s="64"/>
      <c r="U67" s="64"/>
      <c r="V67" s="122"/>
      <c r="W67" s="60"/>
      <c r="X67" s="64"/>
      <c r="Y67" s="64"/>
      <c r="Z67" s="64"/>
      <c r="AA67" s="122"/>
      <c r="AB67" s="60"/>
      <c r="AC67" s="64"/>
      <c r="AD67" s="64"/>
      <c r="AE67" s="64"/>
      <c r="AF67" s="122"/>
    </row>
    <row r="68" spans="1:32" ht="15.75">
      <c r="A68" s="20"/>
      <c r="B68" s="21"/>
      <c r="C68" s="123"/>
      <c r="D68" s="70"/>
      <c r="E68" s="70"/>
      <c r="F68" s="70"/>
      <c r="G68" s="67"/>
      <c r="H68" s="123"/>
      <c r="I68" s="70"/>
      <c r="J68" s="70"/>
      <c r="K68" s="70"/>
      <c r="L68" s="67"/>
      <c r="M68" s="123"/>
      <c r="N68" s="70"/>
      <c r="O68" s="70"/>
      <c r="P68" s="70"/>
      <c r="Q68" s="67"/>
      <c r="R68" s="123"/>
      <c r="S68" s="70"/>
      <c r="T68" s="70"/>
      <c r="U68" s="70"/>
      <c r="V68" s="67"/>
      <c r="W68" s="123"/>
      <c r="X68" s="70"/>
      <c r="Y68" s="70"/>
      <c r="Z68" s="70"/>
      <c r="AA68" s="67"/>
      <c r="AB68" s="123"/>
      <c r="AC68" s="70"/>
      <c r="AD68" s="70"/>
      <c r="AE68" s="70"/>
      <c r="AF68" s="67"/>
    </row>
    <row r="69" spans="1:32" ht="15.75">
      <c r="A69" s="20"/>
      <c r="B69" s="21"/>
      <c r="C69" s="123"/>
      <c r="D69" s="71"/>
      <c r="E69" s="71"/>
      <c r="F69" s="71"/>
      <c r="G69" s="67"/>
      <c r="H69" s="123"/>
      <c r="I69" s="71"/>
      <c r="J69" s="71"/>
      <c r="K69" s="71"/>
      <c r="L69" s="67"/>
      <c r="M69" s="123"/>
      <c r="N69" s="71"/>
      <c r="O69" s="71"/>
      <c r="P69" s="71"/>
      <c r="Q69" s="67"/>
      <c r="R69" s="123"/>
      <c r="S69" s="71"/>
      <c r="T69" s="71"/>
      <c r="U69" s="71"/>
      <c r="V69" s="67"/>
      <c r="W69" s="123"/>
      <c r="X69" s="71"/>
      <c r="Y69" s="71"/>
      <c r="Z69" s="71"/>
      <c r="AA69" s="67"/>
      <c r="AB69" s="123"/>
      <c r="AC69" s="71"/>
      <c r="AD69" s="71"/>
      <c r="AE69" s="71"/>
      <c r="AF69" s="67"/>
    </row>
    <row r="70" spans="1:32" ht="15.75">
      <c r="A70" s="20"/>
      <c r="B70" s="21"/>
      <c r="C70" s="123"/>
      <c r="D70" s="71"/>
      <c r="E70" s="71"/>
      <c r="F70" s="71"/>
      <c r="G70" s="67"/>
      <c r="H70" s="123"/>
      <c r="I70" s="71"/>
      <c r="J70" s="71"/>
      <c r="K70" s="71"/>
      <c r="L70" s="67"/>
      <c r="M70" s="123"/>
      <c r="N70" s="71"/>
      <c r="O70" s="71"/>
      <c r="P70" s="71"/>
      <c r="Q70" s="67"/>
      <c r="R70" s="123"/>
      <c r="S70" s="71"/>
      <c r="T70" s="71"/>
      <c r="U70" s="71"/>
      <c r="V70" s="67"/>
      <c r="W70" s="123"/>
      <c r="X70" s="71"/>
      <c r="Y70" s="71"/>
      <c r="Z70" s="71"/>
      <c r="AA70" s="67"/>
      <c r="AB70" s="123"/>
      <c r="AC70" s="71"/>
      <c r="AD70" s="71"/>
      <c r="AE70" s="71"/>
      <c r="AF70" s="67"/>
    </row>
    <row r="71" spans="1:32" ht="15.75">
      <c r="A71" s="20"/>
      <c r="B71" s="21"/>
      <c r="C71" s="123"/>
      <c r="D71" s="71"/>
      <c r="E71" s="71"/>
      <c r="F71" s="71"/>
      <c r="G71" s="67"/>
      <c r="H71" s="123"/>
      <c r="I71" s="71"/>
      <c r="J71" s="71"/>
      <c r="K71" s="71"/>
      <c r="L71" s="67"/>
      <c r="M71" s="123"/>
      <c r="N71" s="71"/>
      <c r="O71" s="71"/>
      <c r="P71" s="71"/>
      <c r="Q71" s="67"/>
      <c r="R71" s="123"/>
      <c r="S71" s="71"/>
      <c r="T71" s="71"/>
      <c r="U71" s="71"/>
      <c r="V71" s="67"/>
      <c r="W71" s="123"/>
      <c r="X71" s="71"/>
      <c r="Y71" s="71"/>
      <c r="Z71" s="71"/>
      <c r="AA71" s="67"/>
      <c r="AB71" s="123"/>
      <c r="AC71" s="71"/>
      <c r="AD71" s="71"/>
      <c r="AE71" s="71"/>
      <c r="AF71" s="67"/>
    </row>
    <row r="72" spans="1:32" ht="15.75">
      <c r="A72" s="20"/>
      <c r="B72" s="21"/>
      <c r="C72" s="123"/>
      <c r="D72" s="119"/>
      <c r="E72" s="119"/>
      <c r="F72" s="119"/>
      <c r="G72" s="120"/>
      <c r="H72" s="123"/>
      <c r="I72" s="119"/>
      <c r="J72" s="119"/>
      <c r="K72" s="119"/>
      <c r="L72" s="120"/>
      <c r="M72" s="123"/>
      <c r="N72" s="119"/>
      <c r="O72" s="119"/>
      <c r="P72" s="119"/>
      <c r="Q72" s="120"/>
      <c r="R72" s="123"/>
      <c r="S72" s="119"/>
      <c r="T72" s="119"/>
      <c r="U72" s="119"/>
      <c r="V72" s="120"/>
      <c r="W72" s="123"/>
      <c r="X72" s="119"/>
      <c r="Y72" s="119"/>
      <c r="Z72" s="119"/>
      <c r="AA72" s="120"/>
      <c r="AB72" s="123"/>
      <c r="AC72" s="119"/>
      <c r="AD72" s="119"/>
      <c r="AE72" s="119"/>
      <c r="AF72" s="120"/>
    </row>
    <row r="73" spans="1:32" ht="15.75">
      <c r="A73" s="20"/>
      <c r="B73" s="21"/>
      <c r="C73" s="123"/>
      <c r="D73" s="72"/>
      <c r="E73" s="72"/>
      <c r="F73" s="72"/>
      <c r="G73" s="73"/>
      <c r="H73" s="123"/>
      <c r="I73" s="72"/>
      <c r="J73" s="72"/>
      <c r="K73" s="72"/>
      <c r="L73" s="73"/>
      <c r="M73" s="123"/>
      <c r="N73" s="72"/>
      <c r="O73" s="72"/>
      <c r="P73" s="72"/>
      <c r="Q73" s="73"/>
      <c r="R73" s="123"/>
      <c r="S73" s="72"/>
      <c r="T73" s="72"/>
      <c r="U73" s="72"/>
      <c r="V73" s="73"/>
      <c r="W73" s="123"/>
      <c r="X73" s="72"/>
      <c r="Y73" s="72"/>
      <c r="Z73" s="72"/>
      <c r="AA73" s="73"/>
      <c r="AB73" s="123"/>
      <c r="AC73" s="72"/>
      <c r="AD73" s="72"/>
      <c r="AE73" s="72"/>
      <c r="AF73" s="73"/>
    </row>
    <row r="74" spans="1:32" ht="15.75">
      <c r="A74" s="20"/>
      <c r="B74" s="21"/>
      <c r="C74" s="123"/>
      <c r="D74" s="72"/>
      <c r="E74" s="72"/>
      <c r="F74" s="72"/>
      <c r="G74" s="73"/>
      <c r="H74" s="123"/>
      <c r="I74" s="72"/>
      <c r="J74" s="72"/>
      <c r="K74" s="72"/>
      <c r="L74" s="73"/>
      <c r="M74" s="123"/>
      <c r="N74" s="72"/>
      <c r="O74" s="72"/>
      <c r="P74" s="72"/>
      <c r="Q74" s="73"/>
      <c r="R74" s="123"/>
      <c r="S74" s="72"/>
      <c r="T74" s="72"/>
      <c r="U74" s="72"/>
      <c r="V74" s="73"/>
      <c r="W74" s="123"/>
      <c r="X74" s="72"/>
      <c r="Y74" s="72"/>
      <c r="Z74" s="72"/>
      <c r="AA74" s="73"/>
      <c r="AB74" s="123"/>
      <c r="AC74" s="72"/>
      <c r="AD74" s="72"/>
      <c r="AE74" s="72"/>
      <c r="AF74" s="73"/>
    </row>
    <row r="75" spans="1:32" ht="15.75">
      <c r="A75" s="20"/>
      <c r="B75" s="21"/>
      <c r="C75" s="123"/>
      <c r="D75" s="119"/>
      <c r="E75" s="119"/>
      <c r="F75" s="119"/>
      <c r="G75" s="120"/>
      <c r="H75" s="123"/>
      <c r="I75" s="119"/>
      <c r="J75" s="119"/>
      <c r="K75" s="119"/>
      <c r="L75" s="120"/>
      <c r="M75" s="123"/>
      <c r="N75" s="119"/>
      <c r="O75" s="119"/>
      <c r="P75" s="119"/>
      <c r="Q75" s="120"/>
      <c r="R75" s="123"/>
      <c r="S75" s="119"/>
      <c r="T75" s="119"/>
      <c r="U75" s="119"/>
      <c r="V75" s="120"/>
      <c r="W75" s="123"/>
      <c r="X75" s="119"/>
      <c r="Y75" s="119"/>
      <c r="Z75" s="119"/>
      <c r="AA75" s="120"/>
      <c r="AB75" s="123"/>
      <c r="AC75" s="119"/>
      <c r="AD75" s="119"/>
      <c r="AE75" s="119"/>
      <c r="AF75" s="120"/>
    </row>
    <row r="76" spans="1:32" ht="15.75">
      <c r="A76" s="20"/>
      <c r="B76" s="21"/>
      <c r="C76" s="123"/>
      <c r="D76" s="72"/>
      <c r="E76" s="72"/>
      <c r="F76" s="72"/>
      <c r="G76" s="73"/>
      <c r="H76" s="123"/>
      <c r="I76" s="72"/>
      <c r="J76" s="72"/>
      <c r="K76" s="72"/>
      <c r="L76" s="73"/>
      <c r="M76" s="123"/>
      <c r="N76" s="72"/>
      <c r="O76" s="72"/>
      <c r="P76" s="72"/>
      <c r="Q76" s="73"/>
      <c r="R76" s="123"/>
      <c r="S76" s="72"/>
      <c r="T76" s="72"/>
      <c r="U76" s="72"/>
      <c r="V76" s="72"/>
      <c r="W76" s="123"/>
      <c r="X76" s="72"/>
      <c r="Y76" s="72"/>
      <c r="Z76" s="72"/>
      <c r="AA76" s="72"/>
      <c r="AB76" s="123"/>
      <c r="AC76" s="72"/>
      <c r="AD76" s="72"/>
      <c r="AE76" s="72"/>
      <c r="AF76" s="72"/>
    </row>
    <row r="77" spans="1:32" ht="15.75">
      <c r="A77" s="22"/>
      <c r="B77" s="23"/>
      <c r="C77" s="123"/>
      <c r="D77" s="65"/>
      <c r="E77" s="65"/>
      <c r="F77" s="65"/>
      <c r="G77" s="74"/>
      <c r="H77" s="123"/>
      <c r="I77" s="65"/>
      <c r="J77" s="65"/>
      <c r="K77" s="65"/>
      <c r="L77" s="74"/>
      <c r="M77" s="123"/>
      <c r="N77" s="65"/>
      <c r="O77" s="65"/>
      <c r="P77" s="65"/>
      <c r="Q77" s="74"/>
      <c r="R77" s="123"/>
      <c r="S77" s="65"/>
      <c r="T77" s="65"/>
      <c r="U77" s="65"/>
      <c r="V77" s="74"/>
      <c r="W77" s="123"/>
      <c r="X77" s="65"/>
      <c r="Y77" s="65"/>
      <c r="Z77" s="65"/>
      <c r="AA77" s="74"/>
      <c r="AB77" s="123"/>
      <c r="AC77" s="65"/>
      <c r="AD77" s="65"/>
      <c r="AE77" s="65"/>
      <c r="AF77" s="74"/>
    </row>
    <row r="78" spans="1:32" ht="16.5" thickBot="1">
      <c r="A78" s="24"/>
      <c r="B78" s="25"/>
      <c r="C78" s="124"/>
      <c r="D78" s="76"/>
      <c r="E78" s="76"/>
      <c r="F78" s="76"/>
      <c r="G78" s="77"/>
      <c r="H78" s="124"/>
      <c r="I78" s="76"/>
      <c r="J78" s="76"/>
      <c r="K78" s="76"/>
      <c r="L78" s="77"/>
      <c r="M78" s="124"/>
      <c r="N78" s="76"/>
      <c r="O78" s="76"/>
      <c r="P78" s="76"/>
      <c r="Q78" s="77"/>
      <c r="R78" s="124"/>
      <c r="S78" s="76"/>
      <c r="T78" s="76"/>
      <c r="U78" s="76"/>
      <c r="V78" s="77"/>
      <c r="W78" s="124"/>
      <c r="X78" s="76"/>
      <c r="Y78" s="76"/>
      <c r="Z78" s="76"/>
      <c r="AA78" s="77"/>
      <c r="AB78" s="124"/>
      <c r="AC78" s="76"/>
      <c r="AD78" s="76"/>
      <c r="AE78" s="76"/>
      <c r="AF78" s="77"/>
    </row>
    <row r="79" spans="1:32" ht="16.5" thickBot="1">
      <c r="A79" s="26"/>
      <c r="B79" s="27"/>
      <c r="C79" s="125"/>
      <c r="D79" s="126"/>
      <c r="E79" s="126"/>
      <c r="F79" s="126"/>
      <c r="G79" s="127"/>
      <c r="H79" s="128"/>
      <c r="I79" s="126"/>
      <c r="J79" s="126"/>
      <c r="K79" s="126"/>
      <c r="L79" s="129"/>
      <c r="M79" s="128"/>
      <c r="N79" s="126"/>
      <c r="O79" s="126"/>
      <c r="P79" s="126"/>
      <c r="Q79" s="129"/>
      <c r="R79" s="125"/>
      <c r="S79" s="126"/>
      <c r="T79" s="126"/>
      <c r="U79" s="126"/>
      <c r="V79" s="127"/>
      <c r="W79" s="128"/>
      <c r="X79" s="126"/>
      <c r="Y79" s="126"/>
      <c r="Z79" s="126"/>
      <c r="AA79" s="129"/>
      <c r="AB79" s="128"/>
      <c r="AC79" s="126"/>
      <c r="AD79" s="126"/>
      <c r="AE79" s="126"/>
      <c r="AF79" s="129"/>
    </row>
    <row r="80" spans="1:32" ht="15.75">
      <c r="A80" s="29"/>
      <c r="B80" s="30"/>
      <c r="C80" s="31"/>
      <c r="D80" s="32"/>
      <c r="E80" s="32"/>
      <c r="F80" s="32"/>
      <c r="G80" s="32"/>
      <c r="H80" s="31"/>
      <c r="I80" s="32"/>
      <c r="J80" s="32"/>
      <c r="K80" s="32"/>
      <c r="L80" s="32"/>
      <c r="M80" s="31"/>
      <c r="N80" s="32"/>
      <c r="O80" s="32"/>
      <c r="P80" s="32"/>
      <c r="Q80" s="32"/>
      <c r="R80" s="31"/>
      <c r="S80" s="32"/>
      <c r="T80" s="32"/>
      <c r="U80" s="32"/>
      <c r="V80" s="32"/>
      <c r="W80" s="31"/>
      <c r="X80" s="32"/>
      <c r="Y80" s="32"/>
      <c r="Z80" s="32"/>
      <c r="AA80" s="32"/>
      <c r="AB80" s="31"/>
      <c r="AC80" s="32"/>
      <c r="AD80" s="32"/>
      <c r="AE80" s="32"/>
      <c r="AF80" s="32"/>
    </row>
    <row r="81" spans="1:32" ht="15.7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</row>
    <row r="82" spans="1:32" ht="15.7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</row>
    <row r="83" spans="1:32" ht="16.5" thickBo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</row>
    <row r="84" spans="1:32" ht="15.75">
      <c r="A84" s="35"/>
      <c r="B84" s="36"/>
      <c r="C84" s="8"/>
      <c r="D84" s="8"/>
      <c r="E84" s="8"/>
      <c r="F84" s="8"/>
      <c r="G84" s="9"/>
      <c r="H84" s="8"/>
      <c r="I84" s="8"/>
      <c r="J84" s="8"/>
      <c r="K84" s="8"/>
      <c r="L84" s="9"/>
      <c r="M84" s="8"/>
      <c r="N84" s="8"/>
      <c r="O84" s="8"/>
      <c r="P84" s="8"/>
      <c r="Q84" s="9"/>
      <c r="R84" s="8"/>
      <c r="S84" s="8"/>
      <c r="T84" s="8"/>
      <c r="U84" s="8"/>
      <c r="V84" s="9"/>
      <c r="W84" s="8"/>
      <c r="X84" s="8"/>
      <c r="Y84" s="8"/>
      <c r="Z84" s="8"/>
      <c r="AA84" s="9"/>
      <c r="AB84" s="8"/>
      <c r="AC84" s="8"/>
      <c r="AD84" s="8"/>
      <c r="AE84" s="8"/>
      <c r="AF84" s="9"/>
    </row>
    <row r="85" spans="1:32" ht="15.75">
      <c r="A85" s="37"/>
      <c r="B85" s="38"/>
      <c r="C85" s="109"/>
      <c r="D85" s="84"/>
      <c r="E85" s="84"/>
      <c r="F85" s="84"/>
      <c r="G85" s="85"/>
      <c r="H85" s="109"/>
      <c r="I85" s="84"/>
      <c r="J85" s="84"/>
      <c r="K85" s="84"/>
      <c r="L85" s="85"/>
      <c r="M85" s="109"/>
      <c r="N85" s="84"/>
      <c r="O85" s="84"/>
      <c r="P85" s="84"/>
      <c r="Q85" s="85"/>
      <c r="R85" s="109"/>
      <c r="S85" s="84"/>
      <c r="T85" s="84"/>
      <c r="U85" s="84"/>
      <c r="V85" s="85"/>
      <c r="W85" s="109"/>
      <c r="X85" s="84"/>
      <c r="Y85" s="84"/>
      <c r="Z85" s="84"/>
      <c r="AA85" s="85"/>
      <c r="AB85" s="109"/>
      <c r="AC85" s="84"/>
      <c r="AD85" s="84"/>
      <c r="AE85" s="84"/>
      <c r="AF85" s="85"/>
    </row>
    <row r="86" spans="1:32" ht="15.75">
      <c r="A86" s="37"/>
      <c r="B86" s="38"/>
      <c r="C86" s="109"/>
      <c r="D86" s="84"/>
      <c r="E86" s="84"/>
      <c r="F86" s="84"/>
      <c r="G86" s="85"/>
      <c r="H86" s="109"/>
      <c r="I86" s="84"/>
      <c r="J86" s="84"/>
      <c r="K86" s="84"/>
      <c r="L86" s="85"/>
      <c r="M86" s="109"/>
      <c r="N86" s="84"/>
      <c r="O86" s="84"/>
      <c r="P86" s="84"/>
      <c r="Q86" s="85"/>
      <c r="R86" s="109"/>
      <c r="S86" s="84"/>
      <c r="T86" s="84"/>
      <c r="U86" s="84"/>
      <c r="V86" s="85"/>
      <c r="W86" s="109"/>
      <c r="X86" s="84"/>
      <c r="Y86" s="84"/>
      <c r="Z86" s="84"/>
      <c r="AA86" s="85"/>
      <c r="AB86" s="109"/>
      <c r="AC86" s="84"/>
      <c r="AD86" s="84"/>
      <c r="AE86" s="84"/>
      <c r="AF86" s="85"/>
    </row>
    <row r="87" spans="1:32" ht="15.75">
      <c r="A87" s="37"/>
      <c r="B87" s="38"/>
      <c r="C87" s="109"/>
      <c r="D87" s="84"/>
      <c r="E87" s="84"/>
      <c r="F87" s="84"/>
      <c r="G87" s="85"/>
      <c r="H87" s="109"/>
      <c r="I87" s="84"/>
      <c r="J87" s="84"/>
      <c r="K87" s="84"/>
      <c r="L87" s="85"/>
      <c r="M87" s="109"/>
      <c r="N87" s="84"/>
      <c r="O87" s="84"/>
      <c r="P87" s="84"/>
      <c r="Q87" s="85"/>
      <c r="R87" s="109"/>
      <c r="S87" s="84"/>
      <c r="T87" s="84"/>
      <c r="U87" s="84"/>
      <c r="V87" s="85"/>
      <c r="W87" s="109"/>
      <c r="X87" s="84"/>
      <c r="Y87" s="84"/>
      <c r="Z87" s="84"/>
      <c r="AA87" s="85"/>
      <c r="AB87" s="109"/>
      <c r="AC87" s="84"/>
      <c r="AD87" s="84"/>
      <c r="AE87" s="84"/>
      <c r="AF87" s="85"/>
    </row>
    <row r="88" spans="1:32" ht="13.5" thickBot="1">
      <c r="A88" s="138"/>
      <c r="B88" s="139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</row>
    <row r="89" spans="1:32" ht="16.5" thickBot="1">
      <c r="A89" s="41"/>
      <c r="B89" s="42"/>
      <c r="C89" s="110"/>
      <c r="D89" s="110"/>
      <c r="E89" s="110"/>
      <c r="F89" s="110"/>
      <c r="G89" s="111"/>
      <c r="H89" s="110"/>
      <c r="I89" s="110"/>
      <c r="J89" s="110"/>
      <c r="K89" s="110"/>
      <c r="L89" s="111"/>
      <c r="M89" s="110"/>
      <c r="N89" s="110"/>
      <c r="O89" s="110"/>
      <c r="P89" s="110"/>
      <c r="Q89" s="111"/>
      <c r="R89" s="110"/>
      <c r="S89" s="110"/>
      <c r="T89" s="110"/>
      <c r="U89" s="110"/>
      <c r="V89" s="111"/>
      <c r="W89" s="110"/>
      <c r="X89" s="110"/>
      <c r="Y89" s="110"/>
      <c r="Z89" s="110"/>
      <c r="AA89" s="111"/>
      <c r="AB89" s="110"/>
      <c r="AC89" s="110"/>
      <c r="AD89" s="110"/>
      <c r="AE89" s="110"/>
      <c r="AF89" s="111"/>
    </row>
    <row r="90" spans="1:32">
      <c r="H90" s="39"/>
      <c r="I90" s="39"/>
      <c r="J90" s="39"/>
      <c r="K90" s="39"/>
      <c r="L90" s="39"/>
      <c r="M90" s="39"/>
      <c r="N90" s="39"/>
      <c r="O90" s="39"/>
      <c r="P90" s="39"/>
      <c r="Q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</row>
    <row r="91" spans="1:32" ht="16.5" thickBot="1">
      <c r="B91" s="34"/>
      <c r="H91" s="39"/>
      <c r="I91" s="39"/>
      <c r="J91" s="39"/>
      <c r="K91" s="39"/>
      <c r="L91" s="39"/>
      <c r="M91" s="39"/>
      <c r="N91" s="39"/>
      <c r="O91" s="39"/>
      <c r="P91" s="39"/>
      <c r="Q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 spans="1:32" ht="15.75">
      <c r="A92" s="35"/>
      <c r="B92" s="36"/>
      <c r="C92" s="8"/>
      <c r="D92" s="8"/>
      <c r="E92" s="8"/>
      <c r="F92" s="8"/>
      <c r="G92" s="9"/>
      <c r="H92" s="8"/>
      <c r="I92" s="8"/>
      <c r="J92" s="8"/>
      <c r="K92" s="8"/>
      <c r="L92" s="9"/>
      <c r="M92" s="8"/>
      <c r="N92" s="8"/>
      <c r="O92" s="8"/>
      <c r="P92" s="8"/>
      <c r="Q92" s="9"/>
      <c r="R92" s="8"/>
      <c r="S92" s="8"/>
      <c r="T92" s="8"/>
      <c r="U92" s="8"/>
      <c r="V92" s="9"/>
      <c r="W92" s="8"/>
      <c r="X92" s="8"/>
      <c r="Y92" s="8"/>
      <c r="Z92" s="8"/>
      <c r="AA92" s="9"/>
      <c r="AB92" s="8"/>
      <c r="AC92" s="8"/>
      <c r="AD92" s="8"/>
      <c r="AE92" s="8"/>
      <c r="AF92" s="9"/>
    </row>
    <row r="93" spans="1:32" ht="15.75">
      <c r="A93" s="43"/>
      <c r="B93" s="38"/>
      <c r="C93" s="109"/>
      <c r="D93" s="84"/>
      <c r="E93" s="84"/>
      <c r="F93" s="84"/>
      <c r="G93" s="85"/>
      <c r="H93" s="109"/>
      <c r="I93" s="84"/>
      <c r="J93" s="84"/>
      <c r="K93" s="84"/>
      <c r="L93" s="85"/>
      <c r="M93" s="109"/>
      <c r="N93" s="84"/>
      <c r="O93" s="84"/>
      <c r="P93" s="84"/>
      <c r="Q93" s="85"/>
      <c r="R93" s="109"/>
      <c r="S93" s="84"/>
      <c r="T93" s="84"/>
      <c r="U93" s="84"/>
      <c r="V93" s="85"/>
      <c r="W93" s="109"/>
      <c r="X93" s="84"/>
      <c r="Y93" s="84"/>
      <c r="Z93" s="84"/>
      <c r="AA93" s="85"/>
      <c r="AB93" s="109"/>
      <c r="AC93" s="84"/>
      <c r="AD93" s="84"/>
      <c r="AE93" s="84"/>
      <c r="AF93" s="85"/>
    </row>
    <row r="94" spans="1:32" ht="15.75">
      <c r="A94" s="45"/>
      <c r="B94" s="46"/>
      <c r="C94" s="109"/>
      <c r="D94" s="84"/>
      <c r="E94" s="84"/>
      <c r="F94" s="84"/>
      <c r="G94" s="85"/>
      <c r="H94" s="109"/>
      <c r="I94" s="84"/>
      <c r="J94" s="84"/>
      <c r="K94" s="84"/>
      <c r="L94" s="85"/>
      <c r="M94" s="109"/>
      <c r="N94" s="84"/>
      <c r="O94" s="84"/>
      <c r="P94" s="84"/>
      <c r="Q94" s="85"/>
      <c r="R94" s="109"/>
      <c r="S94" s="84"/>
      <c r="T94" s="84"/>
      <c r="U94" s="84"/>
      <c r="V94" s="85"/>
      <c r="W94" s="109"/>
      <c r="X94" s="84"/>
      <c r="Y94" s="84"/>
      <c r="Z94" s="84"/>
      <c r="AA94" s="85"/>
      <c r="AB94" s="109"/>
      <c r="AC94" s="84"/>
      <c r="AD94" s="84"/>
      <c r="AE94" s="84"/>
      <c r="AF94" s="85"/>
    </row>
    <row r="95" spans="1:32" ht="15.75">
      <c r="A95" s="45"/>
      <c r="B95" s="46"/>
      <c r="C95" s="109"/>
      <c r="D95" s="84"/>
      <c r="E95" s="84"/>
      <c r="F95" s="84"/>
      <c r="G95" s="85"/>
      <c r="H95" s="109"/>
      <c r="I95" s="84"/>
      <c r="J95" s="84"/>
      <c r="K95" s="84"/>
      <c r="L95" s="85"/>
      <c r="M95" s="109"/>
      <c r="N95" s="84"/>
      <c r="O95" s="84"/>
      <c r="P95" s="84"/>
      <c r="Q95" s="85"/>
      <c r="R95" s="109"/>
      <c r="S95" s="84"/>
      <c r="T95" s="84"/>
      <c r="U95" s="84"/>
      <c r="V95" s="85"/>
      <c r="W95" s="109"/>
      <c r="X95" s="84"/>
      <c r="Y95" s="84"/>
      <c r="Z95" s="84"/>
      <c r="AA95" s="85"/>
      <c r="AB95" s="109"/>
      <c r="AC95" s="84"/>
      <c r="AD95" s="84"/>
      <c r="AE95" s="84"/>
      <c r="AF95" s="85"/>
    </row>
    <row r="96" spans="1:32" ht="13.5" thickBot="1">
      <c r="A96" s="139"/>
      <c r="B96" s="139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</row>
    <row r="97" spans="1:32" ht="16.5" thickBot="1">
      <c r="A97" s="41"/>
      <c r="B97" s="42"/>
      <c r="C97" s="112"/>
      <c r="D97" s="112"/>
      <c r="E97" s="112"/>
      <c r="F97" s="112"/>
      <c r="G97" s="113"/>
      <c r="H97" s="112"/>
      <c r="I97" s="112"/>
      <c r="J97" s="112"/>
      <c r="K97" s="112"/>
      <c r="L97" s="113"/>
      <c r="M97" s="112"/>
      <c r="N97" s="112"/>
      <c r="O97" s="112"/>
      <c r="P97" s="112"/>
      <c r="Q97" s="113"/>
      <c r="R97" s="112"/>
      <c r="S97" s="112"/>
      <c r="T97" s="112"/>
      <c r="U97" s="112"/>
      <c r="V97" s="113"/>
      <c r="W97" s="112"/>
      <c r="X97" s="112"/>
      <c r="Y97" s="112"/>
      <c r="Z97" s="112"/>
      <c r="AA97" s="113"/>
      <c r="AB97" s="112"/>
      <c r="AC97" s="112"/>
      <c r="AD97" s="112"/>
      <c r="AE97" s="112"/>
      <c r="AF97" s="113"/>
    </row>
    <row r="98" spans="1:32">
      <c r="H98" s="39"/>
      <c r="I98" s="39"/>
      <c r="J98" s="39"/>
      <c r="K98" s="39"/>
      <c r="L98" s="39"/>
      <c r="M98" s="39"/>
      <c r="N98" s="39"/>
      <c r="O98" s="39"/>
      <c r="P98" s="39"/>
      <c r="Q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</row>
    <row r="99" spans="1:32" ht="16.5" thickBot="1">
      <c r="B99" s="34"/>
      <c r="H99" s="39"/>
      <c r="I99" s="39"/>
      <c r="J99" s="39"/>
      <c r="K99" s="39"/>
      <c r="L99" s="39"/>
      <c r="M99" s="39"/>
      <c r="N99" s="39"/>
      <c r="O99" s="39"/>
      <c r="P99" s="39"/>
      <c r="Q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</row>
    <row r="100" spans="1:32" ht="15.75">
      <c r="A100" s="35"/>
      <c r="B100" s="36"/>
      <c r="C100" s="8"/>
      <c r="D100" s="8"/>
      <c r="E100" s="8"/>
      <c r="F100" s="8"/>
      <c r="G100" s="9"/>
      <c r="H100" s="8"/>
      <c r="I100" s="8"/>
      <c r="J100" s="8"/>
      <c r="K100" s="8"/>
      <c r="L100" s="9"/>
      <c r="M100" s="8"/>
      <c r="N100" s="8"/>
      <c r="O100" s="8"/>
      <c r="P100" s="8"/>
      <c r="Q100" s="9"/>
      <c r="R100" s="8"/>
      <c r="S100" s="8"/>
      <c r="T100" s="8"/>
      <c r="U100" s="8"/>
      <c r="V100" s="9"/>
      <c r="W100" s="8"/>
      <c r="X100" s="8"/>
      <c r="Y100" s="8"/>
      <c r="Z100" s="8"/>
      <c r="AA100" s="9"/>
      <c r="AB100" s="8"/>
      <c r="AC100" s="8"/>
      <c r="AD100" s="8"/>
      <c r="AE100" s="8"/>
      <c r="AF100" s="9"/>
    </row>
    <row r="101" spans="1:32" ht="15.75">
      <c r="A101" s="37"/>
      <c r="B101" s="38"/>
      <c r="C101" s="109"/>
      <c r="D101" s="84"/>
      <c r="E101" s="84"/>
      <c r="F101" s="84"/>
      <c r="G101" s="85"/>
      <c r="H101" s="109"/>
      <c r="I101" s="84"/>
      <c r="J101" s="84"/>
      <c r="K101" s="84"/>
      <c r="L101" s="85"/>
      <c r="M101" s="109"/>
      <c r="N101" s="84"/>
      <c r="O101" s="84"/>
      <c r="P101" s="84"/>
      <c r="Q101" s="84"/>
      <c r="R101" s="109"/>
      <c r="S101" s="84"/>
      <c r="T101" s="84"/>
      <c r="U101" s="84"/>
      <c r="V101" s="84"/>
      <c r="W101" s="109"/>
      <c r="X101" s="84"/>
      <c r="Y101" s="84"/>
      <c r="Z101" s="84"/>
      <c r="AA101" s="84"/>
      <c r="AB101" s="109"/>
      <c r="AC101" s="84"/>
      <c r="AD101" s="84"/>
      <c r="AE101" s="84"/>
      <c r="AF101" s="84"/>
    </row>
    <row r="102" spans="1:32" ht="15.75">
      <c r="A102" s="37"/>
      <c r="B102" s="38"/>
      <c r="C102" s="109"/>
      <c r="D102" s="84"/>
      <c r="E102" s="84"/>
      <c r="F102" s="84"/>
      <c r="G102" s="85"/>
      <c r="H102" s="109"/>
      <c r="I102" s="84"/>
      <c r="J102" s="84"/>
      <c r="K102" s="84"/>
      <c r="L102" s="85"/>
      <c r="M102" s="109"/>
      <c r="N102" s="84"/>
      <c r="O102" s="84"/>
      <c r="P102" s="84"/>
      <c r="Q102" s="85"/>
      <c r="R102" s="109"/>
      <c r="S102" s="84"/>
      <c r="T102" s="84"/>
      <c r="U102" s="84"/>
      <c r="V102" s="85"/>
      <c r="W102" s="109"/>
      <c r="X102" s="84"/>
      <c r="Y102" s="84"/>
      <c r="Z102" s="84"/>
      <c r="AA102" s="85"/>
      <c r="AB102" s="109"/>
      <c r="AC102" s="84"/>
      <c r="AD102" s="84"/>
      <c r="AE102" s="84"/>
      <c r="AF102" s="85"/>
    </row>
    <row r="103" spans="1:32" ht="15.75">
      <c r="A103" s="37"/>
      <c r="B103" s="38"/>
      <c r="C103" s="109"/>
      <c r="D103" s="84"/>
      <c r="E103" s="84"/>
      <c r="F103" s="84"/>
      <c r="G103" s="85"/>
      <c r="H103" s="109"/>
      <c r="I103" s="84"/>
      <c r="J103" s="84"/>
      <c r="K103" s="84"/>
      <c r="L103" s="85"/>
      <c r="M103" s="109"/>
      <c r="N103" s="84"/>
      <c r="O103" s="84"/>
      <c r="P103" s="84"/>
      <c r="Q103" s="85"/>
      <c r="R103" s="109"/>
      <c r="S103" s="84"/>
      <c r="T103" s="84"/>
      <c r="U103" s="84"/>
      <c r="V103" s="85"/>
      <c r="W103" s="109"/>
      <c r="X103" s="84"/>
      <c r="Y103" s="84"/>
      <c r="Z103" s="84"/>
      <c r="AA103" s="85"/>
      <c r="AB103" s="109"/>
      <c r="AC103" s="84"/>
      <c r="AD103" s="84"/>
      <c r="AE103" s="84"/>
      <c r="AF103" s="85"/>
    </row>
    <row r="104" spans="1:32" ht="13.5" thickBot="1">
      <c r="A104" s="139"/>
      <c r="B104" s="139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</row>
    <row r="105" spans="1:32" ht="16.5" thickBot="1">
      <c r="A105" s="41"/>
      <c r="B105" s="42"/>
      <c r="C105" s="114"/>
      <c r="D105" s="114"/>
      <c r="E105" s="114"/>
      <c r="F105" s="114"/>
      <c r="G105" s="115"/>
      <c r="H105" s="114"/>
      <c r="I105" s="114"/>
      <c r="J105" s="114"/>
      <c r="K105" s="114"/>
      <c r="L105" s="115"/>
      <c r="M105" s="114"/>
      <c r="N105" s="114"/>
      <c r="O105" s="114"/>
      <c r="P105" s="114"/>
      <c r="Q105" s="115"/>
      <c r="R105" s="114"/>
      <c r="S105" s="114"/>
      <c r="T105" s="114"/>
      <c r="U105" s="114"/>
      <c r="V105" s="115"/>
      <c r="W105" s="114"/>
      <c r="X105" s="114"/>
      <c r="Y105" s="114"/>
      <c r="Z105" s="114"/>
      <c r="AA105" s="115"/>
      <c r="AB105" s="114"/>
      <c r="AC105" s="114"/>
      <c r="AD105" s="114"/>
      <c r="AE105" s="114"/>
      <c r="AF105" s="115"/>
    </row>
    <row r="109" spans="1:32" ht="27.75" customHeight="1"/>
    <row r="110" spans="1:32" ht="49.5" customHeight="1"/>
    <row r="111" spans="1:32" ht="15.75" customHeight="1"/>
    <row r="114" spans="1:32" ht="13.5" thickBot="1"/>
    <row r="115" spans="1:32" ht="32.25" customHeight="1">
      <c r="A115" s="140"/>
      <c r="B115" s="142"/>
      <c r="C115" s="140"/>
      <c r="D115" s="144"/>
      <c r="E115" s="144"/>
      <c r="F115" s="144"/>
      <c r="G115" s="145"/>
      <c r="H115" s="140"/>
      <c r="I115" s="144"/>
      <c r="J115" s="144"/>
      <c r="K115" s="144"/>
      <c r="L115" s="145"/>
      <c r="M115" s="140"/>
      <c r="N115" s="144"/>
      <c r="O115" s="144"/>
      <c r="P115" s="144"/>
      <c r="Q115" s="145"/>
      <c r="R115" s="140"/>
      <c r="S115" s="144"/>
      <c r="T115" s="144"/>
      <c r="U115" s="144"/>
      <c r="V115" s="145"/>
      <c r="W115" s="140"/>
      <c r="X115" s="144"/>
      <c r="Y115" s="144"/>
      <c r="Z115" s="144"/>
      <c r="AA115" s="145"/>
      <c r="AB115" s="140"/>
      <c r="AC115" s="144"/>
      <c r="AD115" s="144"/>
      <c r="AE115" s="144"/>
      <c r="AF115" s="145"/>
    </row>
    <row r="116" spans="1:32" ht="16.5" thickBot="1">
      <c r="A116" s="141"/>
      <c r="B116" s="143"/>
      <c r="C116" s="10"/>
      <c r="D116" s="11"/>
      <c r="E116" s="11"/>
      <c r="F116" s="11"/>
      <c r="G116" s="12"/>
      <c r="H116" s="10"/>
      <c r="I116" s="11"/>
      <c r="J116" s="11"/>
      <c r="K116" s="11"/>
      <c r="L116" s="12"/>
      <c r="M116" s="10"/>
      <c r="N116" s="11"/>
      <c r="O116" s="11"/>
      <c r="P116" s="11"/>
      <c r="Q116" s="12"/>
      <c r="R116" s="10"/>
      <c r="S116" s="11"/>
      <c r="T116" s="11"/>
      <c r="U116" s="11"/>
      <c r="V116" s="12"/>
      <c r="W116" s="10"/>
      <c r="X116" s="11"/>
      <c r="Y116" s="11"/>
      <c r="Z116" s="11"/>
      <c r="AA116" s="12"/>
      <c r="AB116" s="10"/>
      <c r="AC116" s="11"/>
      <c r="AD116" s="11"/>
      <c r="AE116" s="11"/>
      <c r="AF116" s="12"/>
    </row>
    <row r="117" spans="1:32" ht="13.5" thickBot="1">
      <c r="A117" s="13"/>
      <c r="B117" s="14"/>
      <c r="C117" s="13"/>
      <c r="D117" s="15"/>
      <c r="E117" s="15"/>
      <c r="F117" s="15"/>
      <c r="G117" s="16"/>
      <c r="H117" s="13"/>
      <c r="I117" s="15"/>
      <c r="J117" s="15"/>
      <c r="K117" s="15"/>
      <c r="L117" s="16"/>
      <c r="M117" s="13"/>
      <c r="N117" s="15"/>
      <c r="O117" s="15"/>
      <c r="P117" s="15"/>
      <c r="Q117" s="16"/>
      <c r="R117" s="13"/>
      <c r="S117" s="15"/>
      <c r="T117" s="15"/>
      <c r="U117" s="15"/>
      <c r="V117" s="16"/>
      <c r="W117" s="13"/>
      <c r="X117" s="15"/>
      <c r="Y117" s="15"/>
      <c r="Z117" s="15"/>
      <c r="AA117" s="16"/>
      <c r="AB117" s="13"/>
      <c r="AC117" s="15"/>
      <c r="AD117" s="15"/>
      <c r="AE117" s="15"/>
      <c r="AF117" s="16"/>
    </row>
    <row r="118" spans="1:32" ht="15.75">
      <c r="A118" s="18"/>
      <c r="B118" s="19"/>
      <c r="C118" s="116"/>
      <c r="D118" s="117"/>
      <c r="E118" s="117"/>
      <c r="F118" s="117"/>
      <c r="G118" s="118"/>
      <c r="H118" s="116"/>
      <c r="I118" s="117"/>
      <c r="J118" s="117"/>
      <c r="K118" s="117"/>
      <c r="L118" s="118"/>
      <c r="M118" s="116"/>
      <c r="N118" s="117"/>
      <c r="O118" s="117"/>
      <c r="P118" s="117"/>
      <c r="Q118" s="118"/>
      <c r="R118" s="116"/>
      <c r="S118" s="117"/>
      <c r="T118" s="117"/>
      <c r="U118" s="117"/>
      <c r="V118" s="118"/>
      <c r="W118" s="116"/>
      <c r="X118" s="117"/>
      <c r="Y118" s="117"/>
      <c r="Z118" s="117"/>
      <c r="AA118" s="118"/>
      <c r="AB118" s="116"/>
      <c r="AC118" s="117"/>
      <c r="AD118" s="117"/>
      <c r="AE118" s="117"/>
      <c r="AF118" s="118"/>
    </row>
    <row r="119" spans="1:32" ht="15.75">
      <c r="A119" s="20"/>
      <c r="B119" s="21"/>
      <c r="C119" s="60"/>
      <c r="D119" s="61"/>
      <c r="E119" s="119"/>
      <c r="F119" s="119"/>
      <c r="G119" s="120"/>
      <c r="H119" s="60"/>
      <c r="I119" s="61"/>
      <c r="J119" s="119"/>
      <c r="K119" s="119"/>
      <c r="L119" s="120"/>
      <c r="M119" s="60"/>
      <c r="N119" s="61"/>
      <c r="O119" s="119"/>
      <c r="P119" s="119"/>
      <c r="Q119" s="120"/>
      <c r="R119" s="60"/>
      <c r="S119" s="61"/>
      <c r="T119" s="119"/>
      <c r="U119" s="119"/>
      <c r="V119" s="120"/>
      <c r="W119" s="60"/>
      <c r="X119" s="61"/>
      <c r="Y119" s="119"/>
      <c r="Z119" s="119"/>
      <c r="AA119" s="120"/>
      <c r="AB119" s="60"/>
      <c r="AC119" s="61"/>
      <c r="AD119" s="119"/>
      <c r="AE119" s="119"/>
      <c r="AF119" s="120"/>
    </row>
    <row r="120" spans="1:32" ht="15.75">
      <c r="A120" s="20"/>
      <c r="B120" s="21"/>
      <c r="C120" s="60"/>
      <c r="D120" s="62"/>
      <c r="E120" s="62"/>
      <c r="F120" s="62"/>
      <c r="G120" s="63"/>
      <c r="H120" s="60"/>
      <c r="I120" s="62"/>
      <c r="J120" s="62"/>
      <c r="K120" s="62"/>
      <c r="L120" s="63"/>
      <c r="M120" s="60"/>
      <c r="N120" s="62"/>
      <c r="O120" s="62"/>
      <c r="P120" s="62"/>
      <c r="Q120" s="63"/>
      <c r="R120" s="60"/>
      <c r="S120" s="62"/>
      <c r="T120" s="62"/>
      <c r="U120" s="62"/>
      <c r="V120" s="63"/>
      <c r="W120" s="60"/>
      <c r="X120" s="62"/>
      <c r="Y120" s="62"/>
      <c r="Z120" s="62"/>
      <c r="AA120" s="63"/>
      <c r="AB120" s="60"/>
      <c r="AC120" s="62"/>
      <c r="AD120" s="62"/>
      <c r="AE120" s="62"/>
      <c r="AF120" s="63"/>
    </row>
    <row r="121" spans="1:32" ht="15.75">
      <c r="A121" s="20"/>
      <c r="B121" s="21"/>
      <c r="C121" s="60"/>
      <c r="D121" s="64"/>
      <c r="E121" s="65"/>
      <c r="F121" s="121"/>
      <c r="G121" s="67"/>
      <c r="H121" s="60"/>
      <c r="I121" s="64"/>
      <c r="J121" s="65"/>
      <c r="K121" s="121"/>
      <c r="L121" s="67"/>
      <c r="M121" s="60"/>
      <c r="N121" s="64"/>
      <c r="O121" s="65"/>
      <c r="P121" s="121"/>
      <c r="Q121" s="67"/>
      <c r="R121" s="60"/>
      <c r="S121" s="64"/>
      <c r="T121" s="65"/>
      <c r="U121" s="121"/>
      <c r="V121" s="67"/>
      <c r="W121" s="60"/>
      <c r="X121" s="64"/>
      <c r="Y121" s="65"/>
      <c r="Z121" s="121"/>
      <c r="AA121" s="67"/>
      <c r="AB121" s="60"/>
      <c r="AC121" s="64"/>
      <c r="AD121" s="65"/>
      <c r="AE121" s="121"/>
      <c r="AF121" s="67"/>
    </row>
    <row r="122" spans="1:32" ht="15.75">
      <c r="A122" s="20"/>
      <c r="B122" s="21"/>
      <c r="C122" s="60"/>
      <c r="D122" s="64"/>
      <c r="E122" s="64"/>
      <c r="F122" s="121"/>
      <c r="G122" s="67"/>
      <c r="H122" s="60"/>
      <c r="I122" s="64"/>
      <c r="J122" s="64"/>
      <c r="K122" s="121"/>
      <c r="L122" s="67"/>
      <c r="M122" s="60"/>
      <c r="N122" s="64"/>
      <c r="O122" s="64"/>
      <c r="P122" s="121"/>
      <c r="Q122" s="67"/>
      <c r="R122" s="60"/>
      <c r="S122" s="64"/>
      <c r="T122" s="64"/>
      <c r="U122" s="121"/>
      <c r="V122" s="67"/>
      <c r="W122" s="60"/>
      <c r="X122" s="64"/>
      <c r="Y122" s="64"/>
      <c r="Z122" s="121"/>
      <c r="AA122" s="67"/>
      <c r="AB122" s="60"/>
      <c r="AC122" s="64"/>
      <c r="AD122" s="64"/>
      <c r="AE122" s="121"/>
      <c r="AF122" s="67"/>
    </row>
    <row r="123" spans="1:32" ht="15.75">
      <c r="A123" s="20"/>
      <c r="B123" s="21"/>
      <c r="C123" s="60"/>
      <c r="D123" s="64"/>
      <c r="E123" s="64"/>
      <c r="F123" s="64"/>
      <c r="G123" s="122"/>
      <c r="H123" s="60"/>
      <c r="I123" s="64"/>
      <c r="J123" s="64"/>
      <c r="K123" s="64"/>
      <c r="L123" s="122"/>
      <c r="M123" s="60"/>
      <c r="N123" s="64"/>
      <c r="O123" s="64"/>
      <c r="P123" s="64"/>
      <c r="Q123" s="122"/>
      <c r="R123" s="60"/>
      <c r="S123" s="64"/>
      <c r="T123" s="64"/>
      <c r="U123" s="64"/>
      <c r="V123" s="122"/>
      <c r="W123" s="60"/>
      <c r="X123" s="64"/>
      <c r="Y123" s="64"/>
      <c r="Z123" s="64"/>
      <c r="AA123" s="122"/>
      <c r="AB123" s="60"/>
      <c r="AC123" s="64"/>
      <c r="AD123" s="64"/>
      <c r="AE123" s="64"/>
      <c r="AF123" s="122"/>
    </row>
    <row r="124" spans="1:32" ht="15.75">
      <c r="A124" s="20"/>
      <c r="B124" s="21"/>
      <c r="C124" s="123"/>
      <c r="D124" s="70"/>
      <c r="E124" s="70"/>
      <c r="F124" s="70"/>
      <c r="G124" s="67"/>
      <c r="H124" s="123"/>
      <c r="I124" s="70"/>
      <c r="J124" s="70"/>
      <c r="K124" s="70"/>
      <c r="L124" s="67"/>
      <c r="M124" s="123"/>
      <c r="N124" s="70"/>
      <c r="O124" s="70"/>
      <c r="P124" s="70"/>
      <c r="Q124" s="67"/>
      <c r="R124" s="123"/>
      <c r="S124" s="70"/>
      <c r="T124" s="70"/>
      <c r="U124" s="70"/>
      <c r="V124" s="67"/>
      <c r="W124" s="123"/>
      <c r="X124" s="70"/>
      <c r="Y124" s="70"/>
      <c r="Z124" s="70"/>
      <c r="AA124" s="67"/>
      <c r="AB124" s="123"/>
      <c r="AC124" s="70"/>
      <c r="AD124" s="70"/>
      <c r="AE124" s="70"/>
      <c r="AF124" s="67"/>
    </row>
    <row r="125" spans="1:32" ht="15.75">
      <c r="A125" s="20"/>
      <c r="B125" s="21"/>
      <c r="C125" s="123"/>
      <c r="D125" s="71"/>
      <c r="E125" s="71"/>
      <c r="F125" s="71"/>
      <c r="G125" s="67"/>
      <c r="H125" s="123"/>
      <c r="I125" s="71"/>
      <c r="J125" s="71"/>
      <c r="K125" s="71"/>
      <c r="L125" s="67"/>
      <c r="M125" s="123"/>
      <c r="N125" s="71"/>
      <c r="O125" s="71"/>
      <c r="P125" s="71"/>
      <c r="Q125" s="67"/>
      <c r="R125" s="123"/>
      <c r="S125" s="71"/>
      <c r="T125" s="71"/>
      <c r="U125" s="71"/>
      <c r="V125" s="67"/>
      <c r="W125" s="123"/>
      <c r="X125" s="71"/>
      <c r="Y125" s="71"/>
      <c r="Z125" s="71"/>
      <c r="AA125" s="67"/>
      <c r="AB125" s="123"/>
      <c r="AC125" s="71"/>
      <c r="AD125" s="71"/>
      <c r="AE125" s="71"/>
      <c r="AF125" s="67"/>
    </row>
    <row r="126" spans="1:32" ht="15.75">
      <c r="A126" s="20"/>
      <c r="B126" s="21"/>
      <c r="C126" s="123"/>
      <c r="D126" s="71"/>
      <c r="E126" s="71"/>
      <c r="F126" s="71"/>
      <c r="G126" s="67"/>
      <c r="H126" s="123"/>
      <c r="I126" s="71"/>
      <c r="J126" s="71"/>
      <c r="K126" s="71"/>
      <c r="L126" s="67"/>
      <c r="M126" s="123"/>
      <c r="N126" s="71"/>
      <c r="O126" s="71"/>
      <c r="P126" s="71"/>
      <c r="Q126" s="67"/>
      <c r="R126" s="123"/>
      <c r="S126" s="71"/>
      <c r="T126" s="71"/>
      <c r="U126" s="71"/>
      <c r="V126" s="67"/>
      <c r="W126" s="123"/>
      <c r="X126" s="71"/>
      <c r="Y126" s="71"/>
      <c r="Z126" s="71"/>
      <c r="AA126" s="67"/>
      <c r="AB126" s="123"/>
      <c r="AC126" s="71"/>
      <c r="AD126" s="71"/>
      <c r="AE126" s="71"/>
      <c r="AF126" s="67"/>
    </row>
    <row r="127" spans="1:32" ht="15.75">
      <c r="A127" s="20"/>
      <c r="B127" s="21"/>
      <c r="C127" s="123"/>
      <c r="D127" s="71"/>
      <c r="E127" s="71"/>
      <c r="F127" s="71"/>
      <c r="G127" s="67"/>
      <c r="H127" s="123"/>
      <c r="I127" s="71"/>
      <c r="J127" s="71"/>
      <c r="K127" s="71"/>
      <c r="L127" s="67"/>
      <c r="M127" s="123"/>
      <c r="N127" s="71"/>
      <c r="O127" s="71"/>
      <c r="P127" s="71"/>
      <c r="Q127" s="67"/>
      <c r="R127" s="123"/>
      <c r="S127" s="71"/>
      <c r="T127" s="71"/>
      <c r="U127" s="71"/>
      <c r="V127" s="67"/>
      <c r="W127" s="123"/>
      <c r="X127" s="71"/>
      <c r="Y127" s="71"/>
      <c r="Z127" s="71"/>
      <c r="AA127" s="67"/>
      <c r="AB127" s="123"/>
      <c r="AC127" s="71"/>
      <c r="AD127" s="71"/>
      <c r="AE127" s="71"/>
      <c r="AF127" s="67"/>
    </row>
    <row r="128" spans="1:32" ht="15.75">
      <c r="A128" s="20"/>
      <c r="B128" s="21"/>
      <c r="C128" s="123"/>
      <c r="D128" s="119"/>
      <c r="E128" s="119"/>
      <c r="F128" s="119"/>
      <c r="G128" s="120"/>
      <c r="H128" s="123"/>
      <c r="I128" s="119"/>
      <c r="J128" s="119"/>
      <c r="K128" s="119"/>
      <c r="L128" s="120"/>
      <c r="M128" s="123"/>
      <c r="N128" s="119"/>
      <c r="O128" s="119"/>
      <c r="P128" s="119"/>
      <c r="Q128" s="120"/>
      <c r="R128" s="123"/>
      <c r="S128" s="119"/>
      <c r="T128" s="119"/>
      <c r="U128" s="119"/>
      <c r="V128" s="120"/>
      <c r="W128" s="123"/>
      <c r="X128" s="119"/>
      <c r="Y128" s="119"/>
      <c r="Z128" s="119"/>
      <c r="AA128" s="120"/>
      <c r="AB128" s="123"/>
      <c r="AC128" s="119"/>
      <c r="AD128" s="119"/>
      <c r="AE128" s="119"/>
      <c r="AF128" s="120"/>
    </row>
    <row r="129" spans="1:32" ht="15.75">
      <c r="A129" s="20"/>
      <c r="B129" s="21"/>
      <c r="C129" s="123"/>
      <c r="D129" s="72"/>
      <c r="E129" s="72"/>
      <c r="F129" s="72"/>
      <c r="G129" s="73"/>
      <c r="H129" s="123"/>
      <c r="I129" s="72"/>
      <c r="J129" s="72"/>
      <c r="K129" s="72"/>
      <c r="L129" s="73"/>
      <c r="M129" s="123"/>
      <c r="N129" s="72"/>
      <c r="O129" s="72"/>
      <c r="P129" s="72"/>
      <c r="Q129" s="73"/>
      <c r="R129" s="123"/>
      <c r="S129" s="72"/>
      <c r="T129" s="72"/>
      <c r="U129" s="72"/>
      <c r="V129" s="73"/>
      <c r="W129" s="123"/>
      <c r="X129" s="72"/>
      <c r="Y129" s="72"/>
      <c r="Z129" s="72"/>
      <c r="AA129" s="73"/>
      <c r="AB129" s="123"/>
      <c r="AC129" s="72"/>
      <c r="AD129" s="72"/>
      <c r="AE129" s="72"/>
      <c r="AF129" s="73"/>
    </row>
    <row r="130" spans="1:32" ht="15.75">
      <c r="A130" s="20"/>
      <c r="B130" s="21"/>
      <c r="C130" s="123"/>
      <c r="D130" s="72"/>
      <c r="E130" s="72"/>
      <c r="F130" s="72"/>
      <c r="G130" s="73"/>
      <c r="H130" s="123"/>
      <c r="I130" s="72"/>
      <c r="J130" s="72"/>
      <c r="K130" s="72"/>
      <c r="L130" s="73"/>
      <c r="M130" s="123"/>
      <c r="N130" s="72"/>
      <c r="O130" s="72"/>
      <c r="P130" s="72"/>
      <c r="Q130" s="73"/>
      <c r="R130" s="123"/>
      <c r="S130" s="72"/>
      <c r="T130" s="72"/>
      <c r="U130" s="72"/>
      <c r="V130" s="73"/>
      <c r="W130" s="123"/>
      <c r="X130" s="72"/>
      <c r="Y130" s="72"/>
      <c r="Z130" s="72"/>
      <c r="AA130" s="73"/>
      <c r="AB130" s="123"/>
      <c r="AC130" s="72"/>
      <c r="AD130" s="72"/>
      <c r="AE130" s="72"/>
      <c r="AF130" s="73"/>
    </row>
    <row r="131" spans="1:32" ht="15.75">
      <c r="A131" s="20"/>
      <c r="B131" s="21"/>
      <c r="C131" s="123"/>
      <c r="D131" s="119"/>
      <c r="E131" s="119"/>
      <c r="F131" s="119"/>
      <c r="G131" s="120"/>
      <c r="H131" s="123"/>
      <c r="I131" s="119"/>
      <c r="J131" s="119"/>
      <c r="K131" s="119"/>
      <c r="L131" s="120"/>
      <c r="M131" s="123"/>
      <c r="N131" s="119"/>
      <c r="O131" s="119"/>
      <c r="P131" s="119"/>
      <c r="Q131" s="120"/>
      <c r="R131" s="123"/>
      <c r="S131" s="119"/>
      <c r="T131" s="119"/>
      <c r="U131" s="119"/>
      <c r="V131" s="120"/>
      <c r="W131" s="123"/>
      <c r="X131" s="119"/>
      <c r="Y131" s="119"/>
      <c r="Z131" s="119"/>
      <c r="AA131" s="120"/>
      <c r="AB131" s="123"/>
      <c r="AC131" s="119"/>
      <c r="AD131" s="119"/>
      <c r="AE131" s="119"/>
      <c r="AF131" s="120"/>
    </row>
    <row r="132" spans="1:32" ht="15.75">
      <c r="A132" s="20"/>
      <c r="B132" s="21"/>
      <c r="C132" s="123"/>
      <c r="D132" s="72"/>
      <c r="E132" s="72"/>
      <c r="F132" s="72"/>
      <c r="G132" s="73"/>
      <c r="H132" s="123"/>
      <c r="I132" s="72"/>
      <c r="J132" s="72"/>
      <c r="K132" s="72"/>
      <c r="L132" s="73"/>
      <c r="M132" s="123"/>
      <c r="N132" s="72"/>
      <c r="O132" s="72"/>
      <c r="P132" s="72"/>
      <c r="Q132" s="73"/>
      <c r="R132" s="123"/>
      <c r="S132" s="72"/>
      <c r="T132" s="72"/>
      <c r="U132" s="72"/>
      <c r="V132" s="73"/>
      <c r="W132" s="123"/>
      <c r="X132" s="72"/>
      <c r="Y132" s="72"/>
      <c r="Z132" s="72"/>
      <c r="AA132" s="73"/>
      <c r="AB132" s="123"/>
      <c r="AC132" s="72"/>
      <c r="AD132" s="72"/>
      <c r="AE132" s="72"/>
      <c r="AF132" s="73"/>
    </row>
    <row r="133" spans="1:32" ht="15.75">
      <c r="A133" s="22"/>
      <c r="B133" s="23"/>
      <c r="C133" s="123"/>
      <c r="D133" s="65"/>
      <c r="E133" s="65"/>
      <c r="F133" s="65"/>
      <c r="G133" s="74"/>
      <c r="H133" s="123"/>
      <c r="I133" s="65"/>
      <c r="J133" s="65"/>
      <c r="K133" s="65"/>
      <c r="L133" s="74"/>
      <c r="M133" s="123"/>
      <c r="N133" s="65"/>
      <c r="O133" s="65"/>
      <c r="P133" s="65"/>
      <c r="Q133" s="74"/>
      <c r="R133" s="123"/>
      <c r="S133" s="65"/>
      <c r="T133" s="65"/>
      <c r="U133" s="65"/>
      <c r="V133" s="74"/>
      <c r="W133" s="123"/>
      <c r="X133" s="65"/>
      <c r="Y133" s="65"/>
      <c r="Z133" s="65"/>
      <c r="AA133" s="74"/>
      <c r="AB133" s="123"/>
      <c r="AC133" s="65"/>
      <c r="AD133" s="65"/>
      <c r="AE133" s="65"/>
      <c r="AF133" s="74"/>
    </row>
    <row r="134" spans="1:32" ht="16.5" thickBot="1">
      <c r="A134" s="24"/>
      <c r="B134" s="25"/>
      <c r="C134" s="124"/>
      <c r="D134" s="76"/>
      <c r="E134" s="76"/>
      <c r="F134" s="76"/>
      <c r="G134" s="77"/>
      <c r="H134" s="124"/>
      <c r="I134" s="76"/>
      <c r="J134" s="76"/>
      <c r="K134" s="76"/>
      <c r="L134" s="77"/>
      <c r="M134" s="124"/>
      <c r="N134" s="76"/>
      <c r="O134" s="76"/>
      <c r="P134" s="76"/>
      <c r="Q134" s="77"/>
      <c r="R134" s="124"/>
      <c r="S134" s="76"/>
      <c r="T134" s="76"/>
      <c r="U134" s="76"/>
      <c r="V134" s="77"/>
      <c r="W134" s="124"/>
      <c r="X134" s="76"/>
      <c r="Y134" s="76"/>
      <c r="Z134" s="76"/>
      <c r="AA134" s="77"/>
      <c r="AB134" s="124"/>
      <c r="AC134" s="76"/>
      <c r="AD134" s="76"/>
      <c r="AE134" s="76"/>
      <c r="AF134" s="77"/>
    </row>
    <row r="135" spans="1:32" ht="16.5" thickBot="1">
      <c r="A135" s="26"/>
      <c r="B135" s="27"/>
      <c r="C135" s="125"/>
      <c r="D135" s="126"/>
      <c r="E135" s="126"/>
      <c r="F135" s="126"/>
      <c r="G135" s="127"/>
      <c r="H135" s="128"/>
      <c r="I135" s="126"/>
      <c r="J135" s="126"/>
      <c r="K135" s="126"/>
      <c r="L135" s="129"/>
      <c r="M135" s="128"/>
      <c r="N135" s="126"/>
      <c r="O135" s="126"/>
      <c r="P135" s="126"/>
      <c r="Q135" s="129"/>
      <c r="R135" s="125"/>
      <c r="S135" s="126"/>
      <c r="T135" s="126"/>
      <c r="U135" s="126"/>
      <c r="V135" s="127"/>
      <c r="W135" s="128"/>
      <c r="X135" s="126"/>
      <c r="Y135" s="126"/>
      <c r="Z135" s="126"/>
      <c r="AA135" s="129"/>
      <c r="AB135" s="128"/>
      <c r="AC135" s="126"/>
      <c r="AD135" s="126"/>
      <c r="AE135" s="126"/>
      <c r="AF135" s="129"/>
    </row>
    <row r="136" spans="1:32" ht="15.75">
      <c r="A136" s="29"/>
      <c r="B136" s="30"/>
      <c r="C136" s="31"/>
      <c r="D136" s="32"/>
      <c r="E136" s="32"/>
      <c r="F136" s="32"/>
      <c r="G136" s="32"/>
      <c r="H136" s="31"/>
      <c r="I136" s="32"/>
      <c r="J136" s="32"/>
      <c r="K136" s="32"/>
      <c r="L136" s="32"/>
      <c r="M136" s="31"/>
      <c r="N136" s="32"/>
      <c r="O136" s="32"/>
      <c r="P136" s="32"/>
      <c r="Q136" s="32"/>
      <c r="R136" s="31"/>
      <c r="S136" s="32"/>
      <c r="T136" s="32"/>
      <c r="U136" s="32"/>
      <c r="V136" s="32"/>
      <c r="W136" s="31"/>
      <c r="X136" s="32"/>
      <c r="Y136" s="32"/>
      <c r="Z136" s="32"/>
      <c r="AA136" s="32"/>
      <c r="AB136" s="31"/>
      <c r="AC136" s="32"/>
      <c r="AD136" s="32"/>
      <c r="AE136" s="32"/>
      <c r="AF136" s="32"/>
    </row>
    <row r="137" spans="1:32" ht="15.7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</row>
    <row r="138" spans="1:32" ht="15.7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</row>
    <row r="139" spans="1:32" ht="16.5" thickBot="1">
      <c r="A139" s="33"/>
      <c r="B139" s="34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</row>
    <row r="140" spans="1:32" ht="15.75">
      <c r="A140" s="35"/>
      <c r="B140" s="36"/>
      <c r="C140" s="8"/>
      <c r="D140" s="8"/>
      <c r="E140" s="8"/>
      <c r="F140" s="8"/>
      <c r="G140" s="9"/>
      <c r="H140" s="8"/>
      <c r="I140" s="8"/>
      <c r="J140" s="8"/>
      <c r="K140" s="8"/>
      <c r="L140" s="9"/>
      <c r="M140" s="8"/>
      <c r="N140" s="8"/>
      <c r="O140" s="8"/>
      <c r="P140" s="8"/>
      <c r="Q140" s="9"/>
      <c r="R140" s="8"/>
      <c r="S140" s="8"/>
      <c r="T140" s="8"/>
      <c r="U140" s="8"/>
      <c r="V140" s="9"/>
      <c r="W140" s="8"/>
      <c r="X140" s="8"/>
      <c r="Y140" s="8"/>
      <c r="Z140" s="8"/>
      <c r="AA140" s="9"/>
      <c r="AB140" s="8"/>
      <c r="AC140" s="8"/>
      <c r="AD140" s="8"/>
      <c r="AE140" s="8"/>
      <c r="AF140" s="9"/>
    </row>
    <row r="141" spans="1:32" ht="15.75">
      <c r="A141" s="37"/>
      <c r="B141" s="38"/>
      <c r="C141" s="109"/>
      <c r="D141" s="84"/>
      <c r="E141" s="84"/>
      <c r="F141" s="84"/>
      <c r="G141" s="85"/>
      <c r="H141" s="109"/>
      <c r="I141" s="84"/>
      <c r="J141" s="84"/>
      <c r="K141" s="84"/>
      <c r="L141" s="85"/>
      <c r="M141" s="109"/>
      <c r="N141" s="84"/>
      <c r="O141" s="84"/>
      <c r="P141" s="84"/>
      <c r="Q141" s="85"/>
      <c r="R141" s="109"/>
      <c r="S141" s="84"/>
      <c r="T141" s="84"/>
      <c r="U141" s="84"/>
      <c r="V141" s="85"/>
      <c r="W141" s="109"/>
      <c r="X141" s="84"/>
      <c r="Y141" s="84"/>
      <c r="Z141" s="84"/>
      <c r="AA141" s="85"/>
      <c r="AB141" s="109"/>
      <c r="AC141" s="84"/>
      <c r="AD141" s="84"/>
      <c r="AE141" s="84"/>
      <c r="AF141" s="85"/>
    </row>
    <row r="142" spans="1:32" ht="15.75">
      <c r="A142" s="37"/>
      <c r="B142" s="38"/>
      <c r="C142" s="109"/>
      <c r="D142" s="84"/>
      <c r="E142" s="84"/>
      <c r="F142" s="84"/>
      <c r="G142" s="85"/>
      <c r="H142" s="109"/>
      <c r="I142" s="84"/>
      <c r="J142" s="84"/>
      <c r="K142" s="84"/>
      <c r="L142" s="85"/>
      <c r="M142" s="109"/>
      <c r="N142" s="84"/>
      <c r="O142" s="84"/>
      <c r="P142" s="84"/>
      <c r="Q142" s="85"/>
      <c r="R142" s="109"/>
      <c r="S142" s="84"/>
      <c r="T142" s="84"/>
      <c r="U142" s="84"/>
      <c r="V142" s="85"/>
      <c r="W142" s="109"/>
      <c r="X142" s="84"/>
      <c r="Y142" s="84"/>
      <c r="Z142" s="84"/>
      <c r="AA142" s="85"/>
      <c r="AB142" s="109"/>
      <c r="AC142" s="84"/>
      <c r="AD142" s="84"/>
      <c r="AE142" s="84"/>
      <c r="AF142" s="85"/>
    </row>
    <row r="143" spans="1:32" ht="15.75">
      <c r="A143" s="37"/>
      <c r="B143" s="38"/>
      <c r="C143" s="109"/>
      <c r="D143" s="84"/>
      <c r="E143" s="84"/>
      <c r="F143" s="84"/>
      <c r="G143" s="85"/>
      <c r="H143" s="109"/>
      <c r="I143" s="84"/>
      <c r="J143" s="84"/>
      <c r="K143" s="84"/>
      <c r="L143" s="85"/>
      <c r="M143" s="109"/>
      <c r="N143" s="84"/>
      <c r="O143" s="84"/>
      <c r="P143" s="84"/>
      <c r="Q143" s="85"/>
      <c r="R143" s="109"/>
      <c r="S143" s="84"/>
      <c r="T143" s="84"/>
      <c r="U143" s="84"/>
      <c r="V143" s="85"/>
      <c r="W143" s="109"/>
      <c r="X143" s="84"/>
      <c r="Y143" s="84"/>
      <c r="Z143" s="84"/>
      <c r="AA143" s="85"/>
      <c r="AB143" s="109"/>
      <c r="AC143" s="84"/>
      <c r="AD143" s="84"/>
      <c r="AE143" s="84"/>
      <c r="AF143" s="85"/>
    </row>
    <row r="144" spans="1:32" ht="13.5" thickBot="1">
      <c r="A144" s="138"/>
      <c r="B144" s="139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</row>
    <row r="145" spans="1:32" ht="16.5" thickBot="1">
      <c r="A145" s="41"/>
      <c r="B145" s="42"/>
      <c r="C145" s="110"/>
      <c r="D145" s="110"/>
      <c r="E145" s="110"/>
      <c r="F145" s="110"/>
      <c r="G145" s="111"/>
      <c r="H145" s="110"/>
      <c r="I145" s="110"/>
      <c r="J145" s="110"/>
      <c r="K145" s="110"/>
      <c r="L145" s="111"/>
      <c r="M145" s="110"/>
      <c r="N145" s="110"/>
      <c r="O145" s="110"/>
      <c r="P145" s="110"/>
      <c r="Q145" s="111"/>
      <c r="R145" s="110"/>
      <c r="S145" s="110"/>
      <c r="T145" s="110"/>
      <c r="U145" s="110"/>
      <c r="V145" s="111"/>
      <c r="W145" s="110"/>
      <c r="X145" s="110"/>
      <c r="Y145" s="110"/>
      <c r="Z145" s="110"/>
      <c r="AA145" s="111"/>
      <c r="AB145" s="110"/>
      <c r="AC145" s="110"/>
      <c r="AD145" s="110"/>
      <c r="AE145" s="110"/>
      <c r="AF145" s="111"/>
    </row>
    <row r="146" spans="1:32"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</row>
    <row r="147" spans="1:32" ht="16.5" thickBot="1">
      <c r="B147" s="34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</row>
    <row r="148" spans="1:32" ht="15.75">
      <c r="A148" s="35"/>
      <c r="B148" s="36"/>
      <c r="C148" s="8"/>
      <c r="D148" s="8"/>
      <c r="E148" s="8"/>
      <c r="F148" s="8"/>
      <c r="G148" s="9"/>
      <c r="H148" s="8"/>
      <c r="I148" s="8"/>
      <c r="J148" s="8"/>
      <c r="K148" s="8"/>
      <c r="L148" s="9"/>
      <c r="M148" s="8"/>
      <c r="N148" s="8"/>
      <c r="O148" s="8"/>
      <c r="P148" s="8"/>
      <c r="Q148" s="9"/>
      <c r="R148" s="8"/>
      <c r="S148" s="8"/>
      <c r="T148" s="8"/>
      <c r="U148" s="8"/>
      <c r="V148" s="9"/>
      <c r="W148" s="8"/>
      <c r="X148" s="8"/>
      <c r="Y148" s="8"/>
      <c r="Z148" s="8"/>
      <c r="AA148" s="9"/>
      <c r="AB148" s="8"/>
      <c r="AC148" s="8"/>
      <c r="AD148" s="8"/>
      <c r="AE148" s="8"/>
      <c r="AF148" s="9"/>
    </row>
    <row r="149" spans="1:32" ht="15.75">
      <c r="A149" s="43"/>
      <c r="B149" s="38"/>
      <c r="C149" s="109"/>
      <c r="D149" s="84"/>
      <c r="E149" s="84"/>
      <c r="F149" s="84"/>
      <c r="G149" s="85"/>
      <c r="H149" s="109"/>
      <c r="I149" s="84"/>
      <c r="J149" s="84"/>
      <c r="K149" s="84"/>
      <c r="L149" s="85"/>
      <c r="M149" s="109"/>
      <c r="N149" s="84"/>
      <c r="O149" s="84"/>
      <c r="P149" s="84"/>
      <c r="Q149" s="85"/>
      <c r="R149" s="109"/>
      <c r="S149" s="84"/>
      <c r="T149" s="84"/>
      <c r="U149" s="84"/>
      <c r="V149" s="85"/>
      <c r="W149" s="109"/>
      <c r="X149" s="84"/>
      <c r="Y149" s="84"/>
      <c r="Z149" s="84"/>
      <c r="AA149" s="85"/>
      <c r="AB149" s="109"/>
      <c r="AC149" s="84"/>
      <c r="AD149" s="84"/>
      <c r="AE149" s="84"/>
      <c r="AF149" s="85"/>
    </row>
    <row r="150" spans="1:32" ht="15.75">
      <c r="A150" s="45"/>
      <c r="B150" s="46"/>
      <c r="C150" s="109"/>
      <c r="D150" s="84"/>
      <c r="E150" s="84"/>
      <c r="F150" s="84"/>
      <c r="G150" s="85"/>
      <c r="H150" s="109"/>
      <c r="I150" s="84"/>
      <c r="J150" s="84"/>
      <c r="K150" s="84"/>
      <c r="L150" s="85"/>
      <c r="M150" s="109"/>
      <c r="N150" s="84"/>
      <c r="O150" s="84"/>
      <c r="P150" s="84"/>
      <c r="Q150" s="85"/>
      <c r="R150" s="109"/>
      <c r="S150" s="84"/>
      <c r="T150" s="84"/>
      <c r="U150" s="84"/>
      <c r="V150" s="85"/>
      <c r="W150" s="109"/>
      <c r="X150" s="84"/>
      <c r="Y150" s="84"/>
      <c r="Z150" s="84"/>
      <c r="AA150" s="85"/>
      <c r="AB150" s="109"/>
      <c r="AC150" s="84"/>
      <c r="AD150" s="84"/>
      <c r="AE150" s="84"/>
      <c r="AF150" s="85"/>
    </row>
    <row r="151" spans="1:32" ht="15.75">
      <c r="A151" s="45"/>
      <c r="B151" s="46"/>
      <c r="C151" s="109"/>
      <c r="D151" s="84"/>
      <c r="E151" s="84"/>
      <c r="F151" s="84"/>
      <c r="G151" s="85"/>
      <c r="H151" s="109"/>
      <c r="I151" s="84"/>
      <c r="J151" s="84"/>
      <c r="K151" s="84"/>
      <c r="L151" s="85"/>
      <c r="M151" s="109"/>
      <c r="N151" s="84"/>
      <c r="O151" s="84"/>
      <c r="P151" s="84"/>
      <c r="Q151" s="85"/>
      <c r="R151" s="109"/>
      <c r="S151" s="84"/>
      <c r="T151" s="84"/>
      <c r="U151" s="84"/>
      <c r="V151" s="85"/>
      <c r="W151" s="109"/>
      <c r="X151" s="84"/>
      <c r="Y151" s="84"/>
      <c r="Z151" s="84"/>
      <c r="AA151" s="85"/>
      <c r="AB151" s="109"/>
      <c r="AC151" s="84"/>
      <c r="AD151" s="84"/>
      <c r="AE151" s="84"/>
      <c r="AF151" s="85"/>
    </row>
    <row r="152" spans="1:32" ht="13.5" thickBot="1">
      <c r="A152" s="139"/>
      <c r="B152" s="139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</row>
    <row r="153" spans="1:32" ht="16.5" thickBot="1">
      <c r="A153" s="41"/>
      <c r="B153" s="42"/>
      <c r="C153" s="112"/>
      <c r="D153" s="112"/>
      <c r="E153" s="112"/>
      <c r="F153" s="112"/>
      <c r="G153" s="113"/>
      <c r="H153" s="112"/>
      <c r="I153" s="112"/>
      <c r="J153" s="112"/>
      <c r="K153" s="112"/>
      <c r="L153" s="113"/>
      <c r="M153" s="112"/>
      <c r="N153" s="112"/>
      <c r="O153" s="112"/>
      <c r="P153" s="112"/>
      <c r="Q153" s="113"/>
      <c r="R153" s="112"/>
      <c r="S153" s="112"/>
      <c r="T153" s="112"/>
      <c r="U153" s="112"/>
      <c r="V153" s="113"/>
      <c r="W153" s="112"/>
      <c r="X153" s="112"/>
      <c r="Y153" s="112"/>
      <c r="Z153" s="112"/>
      <c r="AA153" s="113"/>
      <c r="AB153" s="112"/>
      <c r="AC153" s="112"/>
      <c r="AD153" s="112"/>
      <c r="AE153" s="112"/>
      <c r="AF153" s="113"/>
    </row>
    <row r="154" spans="1:32"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</row>
    <row r="155" spans="1:32" ht="16.5" thickBot="1">
      <c r="B155" s="34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</row>
    <row r="156" spans="1:32" ht="15.75">
      <c r="A156" s="35"/>
      <c r="B156" s="36"/>
      <c r="C156" s="8"/>
      <c r="D156" s="8"/>
      <c r="E156" s="8"/>
      <c r="F156" s="8"/>
      <c r="G156" s="9"/>
      <c r="H156" s="8"/>
      <c r="I156" s="8"/>
      <c r="J156" s="8"/>
      <c r="K156" s="8"/>
      <c r="L156" s="9"/>
      <c r="M156" s="8"/>
      <c r="N156" s="8"/>
      <c r="O156" s="8"/>
      <c r="P156" s="8"/>
      <c r="Q156" s="9"/>
      <c r="R156" s="8"/>
      <c r="S156" s="8"/>
      <c r="T156" s="8"/>
      <c r="U156" s="8"/>
      <c r="V156" s="9"/>
      <c r="W156" s="8"/>
      <c r="X156" s="8"/>
      <c r="Y156" s="8"/>
      <c r="Z156" s="8"/>
      <c r="AA156" s="9"/>
      <c r="AB156" s="8"/>
      <c r="AC156" s="8"/>
      <c r="AD156" s="8"/>
      <c r="AE156" s="8"/>
      <c r="AF156" s="9"/>
    </row>
    <row r="157" spans="1:32" ht="15.75">
      <c r="A157" s="37"/>
      <c r="B157" s="38"/>
      <c r="C157" s="109"/>
      <c r="D157" s="84"/>
      <c r="E157" s="84"/>
      <c r="F157" s="84"/>
      <c r="G157" s="85"/>
      <c r="H157" s="109"/>
      <c r="I157" s="84"/>
      <c r="J157" s="84"/>
      <c r="K157" s="84"/>
      <c r="L157" s="85"/>
      <c r="M157" s="109"/>
      <c r="N157" s="84"/>
      <c r="O157" s="84"/>
      <c r="P157" s="84"/>
      <c r="Q157" s="85"/>
      <c r="R157" s="109"/>
      <c r="S157" s="84"/>
      <c r="T157" s="84"/>
      <c r="U157" s="84"/>
      <c r="V157" s="85"/>
      <c r="W157" s="109"/>
      <c r="X157" s="84"/>
      <c r="Y157" s="84"/>
      <c r="Z157" s="84"/>
      <c r="AA157" s="85"/>
      <c r="AB157" s="109"/>
      <c r="AC157" s="84"/>
      <c r="AD157" s="84"/>
      <c r="AE157" s="84"/>
      <c r="AF157" s="85"/>
    </row>
    <row r="158" spans="1:32" ht="15.75">
      <c r="A158" s="37"/>
      <c r="B158" s="38"/>
      <c r="C158" s="109"/>
      <c r="D158" s="84"/>
      <c r="E158" s="84"/>
      <c r="F158" s="84"/>
      <c r="G158" s="85"/>
      <c r="H158" s="109"/>
      <c r="I158" s="84"/>
      <c r="J158" s="84"/>
      <c r="K158" s="84"/>
      <c r="L158" s="85"/>
      <c r="M158" s="109"/>
      <c r="N158" s="84"/>
      <c r="O158" s="84"/>
      <c r="P158" s="84"/>
      <c r="Q158" s="85"/>
      <c r="R158" s="109"/>
      <c r="S158" s="84"/>
      <c r="T158" s="84"/>
      <c r="U158" s="84"/>
      <c r="V158" s="85"/>
      <c r="W158" s="109"/>
      <c r="X158" s="84"/>
      <c r="Y158" s="84"/>
      <c r="Z158" s="84"/>
      <c r="AA158" s="85"/>
      <c r="AB158" s="109"/>
      <c r="AC158" s="84"/>
      <c r="AD158" s="84"/>
      <c r="AE158" s="84"/>
      <c r="AF158" s="85"/>
    </row>
    <row r="159" spans="1:32" ht="15.75">
      <c r="A159" s="37"/>
      <c r="B159" s="38"/>
      <c r="C159" s="109"/>
      <c r="D159" s="84"/>
      <c r="E159" s="84"/>
      <c r="F159" s="84"/>
      <c r="G159" s="85"/>
      <c r="H159" s="109"/>
      <c r="I159" s="84"/>
      <c r="J159" s="84"/>
      <c r="K159" s="84"/>
      <c r="L159" s="85"/>
      <c r="M159" s="109"/>
      <c r="N159" s="84"/>
      <c r="O159" s="84"/>
      <c r="P159" s="84"/>
      <c r="Q159" s="85"/>
      <c r="R159" s="109"/>
      <c r="S159" s="84"/>
      <c r="T159" s="84"/>
      <c r="U159" s="84"/>
      <c r="V159" s="85"/>
      <c r="W159" s="109"/>
      <c r="X159" s="84"/>
      <c r="Y159" s="84"/>
      <c r="Z159" s="84"/>
      <c r="AA159" s="85"/>
      <c r="AB159" s="109"/>
      <c r="AC159" s="84"/>
      <c r="AD159" s="84"/>
      <c r="AE159" s="84"/>
      <c r="AF159" s="85"/>
    </row>
    <row r="160" spans="1:32" ht="13.5" thickBot="1">
      <c r="A160" s="139"/>
      <c r="B160" s="139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</row>
    <row r="161" spans="1:32" ht="16.5" thickBot="1">
      <c r="A161" s="41"/>
      <c r="B161" s="42"/>
      <c r="C161" s="114"/>
      <c r="D161" s="114"/>
      <c r="E161" s="114"/>
      <c r="F161" s="114"/>
      <c r="G161" s="115"/>
      <c r="H161" s="114"/>
      <c r="I161" s="114"/>
      <c r="J161" s="114"/>
      <c r="K161" s="114"/>
      <c r="L161" s="115"/>
      <c r="M161" s="114"/>
      <c r="N161" s="114"/>
      <c r="O161" s="114"/>
      <c r="P161" s="114"/>
      <c r="Q161" s="115"/>
      <c r="R161" s="114"/>
      <c r="S161" s="114"/>
      <c r="T161" s="114"/>
      <c r="U161" s="114"/>
      <c r="V161" s="115"/>
      <c r="W161" s="114"/>
      <c r="X161" s="114"/>
      <c r="Y161" s="114"/>
      <c r="Z161" s="114"/>
      <c r="AA161" s="115"/>
      <c r="AB161" s="114"/>
      <c r="AC161" s="114"/>
      <c r="AD161" s="114"/>
      <c r="AE161" s="114"/>
      <c r="AF161" s="115"/>
    </row>
    <row r="164" spans="1:32" ht="59.25" customHeight="1"/>
    <row r="166" spans="1:32" ht="13.5" hidden="1" thickBot="1"/>
    <row r="167" spans="1:32" ht="15.75" hidden="1">
      <c r="A167" s="140" t="s">
        <v>19</v>
      </c>
      <c r="B167" s="142" t="s">
        <v>1</v>
      </c>
      <c r="C167" s="140" t="s">
        <v>72</v>
      </c>
      <c r="D167" s="144"/>
      <c r="E167" s="144"/>
      <c r="F167" s="144"/>
      <c r="G167" s="145"/>
      <c r="H167" s="140" t="s">
        <v>73</v>
      </c>
      <c r="I167" s="144"/>
      <c r="J167" s="144"/>
      <c r="K167" s="144"/>
      <c r="L167" s="145"/>
      <c r="M167" s="140" t="s">
        <v>74</v>
      </c>
      <c r="N167" s="144"/>
      <c r="O167" s="144"/>
      <c r="P167" s="144"/>
      <c r="Q167" s="145"/>
    </row>
    <row r="168" spans="1:32" ht="16.5" hidden="1" thickBot="1">
      <c r="A168" s="141"/>
      <c r="B168" s="143"/>
      <c r="C168" s="10" t="s">
        <v>2</v>
      </c>
      <c r="D168" s="11" t="s">
        <v>9</v>
      </c>
      <c r="E168" s="11" t="s">
        <v>10</v>
      </c>
      <c r="F168" s="11" t="s">
        <v>11</v>
      </c>
      <c r="G168" s="12" t="s">
        <v>12</v>
      </c>
      <c r="H168" s="10" t="s">
        <v>2</v>
      </c>
      <c r="I168" s="11" t="s">
        <v>9</v>
      </c>
      <c r="J168" s="11" t="s">
        <v>10</v>
      </c>
      <c r="K168" s="11" t="s">
        <v>11</v>
      </c>
      <c r="L168" s="12" t="s">
        <v>12</v>
      </c>
      <c r="M168" s="10" t="s">
        <v>2</v>
      </c>
      <c r="N168" s="11" t="s">
        <v>9</v>
      </c>
      <c r="O168" s="11" t="s">
        <v>10</v>
      </c>
      <c r="P168" s="11" t="s">
        <v>11</v>
      </c>
      <c r="Q168" s="12" t="s">
        <v>12</v>
      </c>
    </row>
    <row r="169" spans="1:32" ht="13.5" hidden="1" thickBot="1">
      <c r="A169" s="13">
        <v>1</v>
      </c>
      <c r="B169" s="14">
        <v>2</v>
      </c>
      <c r="C169" s="13">
        <v>3</v>
      </c>
      <c r="D169" s="15">
        <v>4</v>
      </c>
      <c r="E169" s="15">
        <v>5</v>
      </c>
      <c r="F169" s="15">
        <v>6</v>
      </c>
      <c r="G169" s="16">
        <v>7</v>
      </c>
      <c r="H169" s="13">
        <v>8</v>
      </c>
      <c r="I169" s="15">
        <v>9</v>
      </c>
      <c r="J169" s="15">
        <v>10</v>
      </c>
      <c r="K169" s="15">
        <v>11</v>
      </c>
      <c r="L169" s="16">
        <v>12</v>
      </c>
      <c r="M169" s="13">
        <v>8</v>
      </c>
      <c r="N169" s="15">
        <v>9</v>
      </c>
      <c r="O169" s="15">
        <v>10</v>
      </c>
      <c r="P169" s="15">
        <v>11</v>
      </c>
      <c r="Q169" s="16">
        <v>12</v>
      </c>
    </row>
    <row r="170" spans="1:32" ht="15.75" hidden="1">
      <c r="A170" s="18" t="s">
        <v>3</v>
      </c>
      <c r="B170" s="19" t="s">
        <v>20</v>
      </c>
      <c r="C170" s="116">
        <f>C180+C182+C183</f>
        <v>151.2809</v>
      </c>
      <c r="D170" s="117">
        <f>D176+D177+D178+D179</f>
        <v>151.2809</v>
      </c>
      <c r="E170" s="117">
        <f>E171+E176+E177+E178+E179</f>
        <v>0</v>
      </c>
      <c r="F170" s="117">
        <f>F171+F176+F177+F178+F179</f>
        <v>1.6389596500000039</v>
      </c>
      <c r="G170" s="118">
        <f>G171+G176+G177+G178+G179</f>
        <v>3.959650000003867E-3</v>
      </c>
      <c r="H170" s="116">
        <f>H180+H182+H183</f>
        <v>143.273</v>
      </c>
      <c r="I170" s="117">
        <f>I176+I177+I178+I179</f>
        <v>143.273</v>
      </c>
      <c r="J170" s="117">
        <f>J171+J176+J177+J178+J179</f>
        <v>0</v>
      </c>
      <c r="K170" s="117">
        <f>K171+K176+K177+K178+K179</f>
        <v>1.6420035000000155</v>
      </c>
      <c r="L170" s="118">
        <f>L171+L176+L177+L178+L179</f>
        <v>4.0035000000153698E-3</v>
      </c>
      <c r="M170" s="116">
        <f>M180+M182+M183</f>
        <v>294.55399999999997</v>
      </c>
      <c r="N170" s="117">
        <f>N176+N177+N178+N179</f>
        <v>294.55399999999997</v>
      </c>
      <c r="O170" s="117">
        <f>O171+O176+O177+O178+O179</f>
        <v>0</v>
      </c>
      <c r="P170" s="117">
        <f>P171+P176+P177+P178+P179</f>
        <v>3.2809833332000267</v>
      </c>
      <c r="Q170" s="118">
        <f>Q171+Q176+Q177+Q178+Q179</f>
        <v>7.9833332000265322E-3</v>
      </c>
    </row>
    <row r="171" spans="1:32" ht="15.75" hidden="1">
      <c r="A171" s="20" t="s">
        <v>13</v>
      </c>
      <c r="B171" s="21" t="s">
        <v>21</v>
      </c>
      <c r="C171" s="60" t="s">
        <v>31</v>
      </c>
      <c r="D171" s="61" t="s">
        <v>31</v>
      </c>
      <c r="E171" s="119">
        <f>E173</f>
        <v>0</v>
      </c>
      <c r="F171" s="119">
        <f>F173+F174</f>
        <v>1.6389596500000039</v>
      </c>
      <c r="G171" s="120">
        <f>G173+G174+G175</f>
        <v>3.959650000003867E-3</v>
      </c>
      <c r="H171" s="60" t="s">
        <v>31</v>
      </c>
      <c r="I171" s="61" t="s">
        <v>31</v>
      </c>
      <c r="J171" s="119">
        <f>J173</f>
        <v>0</v>
      </c>
      <c r="K171" s="119">
        <f>K173+K174</f>
        <v>1.6420035000000155</v>
      </c>
      <c r="L171" s="120">
        <f>L173+L174+L175</f>
        <v>4.0035000000153698E-3</v>
      </c>
      <c r="M171" s="60" t="s">
        <v>31</v>
      </c>
      <c r="N171" s="61" t="s">
        <v>31</v>
      </c>
      <c r="O171" s="119">
        <f>O173</f>
        <v>0</v>
      </c>
      <c r="P171" s="119">
        <f>P173+P174</f>
        <v>3.2809833332000267</v>
      </c>
      <c r="Q171" s="120">
        <f>Q173+Q174+Q175</f>
        <v>7.9833332000265322E-3</v>
      </c>
    </row>
    <row r="172" spans="1:32" ht="15.75" hidden="1">
      <c r="A172" s="20"/>
      <c r="B172" s="21" t="s">
        <v>22</v>
      </c>
      <c r="C172" s="60" t="s">
        <v>31</v>
      </c>
      <c r="D172" s="62" t="s">
        <v>31</v>
      </c>
      <c r="E172" s="62" t="s">
        <v>31</v>
      </c>
      <c r="F172" s="62" t="s">
        <v>31</v>
      </c>
      <c r="G172" s="63" t="s">
        <v>31</v>
      </c>
      <c r="H172" s="60" t="s">
        <v>31</v>
      </c>
      <c r="I172" s="62" t="s">
        <v>31</v>
      </c>
      <c r="J172" s="62" t="s">
        <v>31</v>
      </c>
      <c r="K172" s="62" t="s">
        <v>31</v>
      </c>
      <c r="L172" s="63" t="s">
        <v>31</v>
      </c>
      <c r="M172" s="60" t="s">
        <v>31</v>
      </c>
      <c r="N172" s="62" t="s">
        <v>31</v>
      </c>
      <c r="O172" s="62" t="s">
        <v>31</v>
      </c>
      <c r="P172" s="62" t="s">
        <v>31</v>
      </c>
      <c r="Q172" s="63" t="s">
        <v>31</v>
      </c>
    </row>
    <row r="173" spans="1:32" ht="15.75" hidden="1">
      <c r="A173" s="20" t="s">
        <v>33</v>
      </c>
      <c r="B173" s="21" t="s">
        <v>9</v>
      </c>
      <c r="C173" s="60" t="s">
        <v>31</v>
      </c>
      <c r="D173" s="64" t="s">
        <v>31</v>
      </c>
      <c r="E173" s="65"/>
      <c r="F173" s="121">
        <f>D170-D180-D182-D183-E173-G173</f>
        <v>1.6389596500000039</v>
      </c>
      <c r="G173" s="67"/>
      <c r="H173" s="60" t="s">
        <v>31</v>
      </c>
      <c r="I173" s="64" t="s">
        <v>31</v>
      </c>
      <c r="J173" s="65"/>
      <c r="K173" s="121">
        <f>I170-I180-I182-I183-J173-L173</f>
        <v>1.6420035000000155</v>
      </c>
      <c r="L173" s="67"/>
      <c r="M173" s="60" t="s">
        <v>31</v>
      </c>
      <c r="N173" s="64" t="s">
        <v>31</v>
      </c>
      <c r="O173" s="65"/>
      <c r="P173" s="121">
        <f>N170-N180-N182-N183-O173-Q173</f>
        <v>3.2809833332000267</v>
      </c>
      <c r="Q173" s="67"/>
    </row>
    <row r="174" spans="1:32" ht="15.75" hidden="1">
      <c r="A174" s="20" t="s">
        <v>34</v>
      </c>
      <c r="B174" s="21" t="s">
        <v>10</v>
      </c>
      <c r="C174" s="60" t="s">
        <v>31</v>
      </c>
      <c r="D174" s="64" t="s">
        <v>31</v>
      </c>
      <c r="E174" s="64" t="s">
        <v>31</v>
      </c>
      <c r="F174" s="121">
        <f>E170-E180-E182-E183-G174</f>
        <v>0</v>
      </c>
      <c r="G174" s="67"/>
      <c r="H174" s="60" t="s">
        <v>31</v>
      </c>
      <c r="I174" s="64" t="s">
        <v>31</v>
      </c>
      <c r="J174" s="64" t="s">
        <v>31</v>
      </c>
      <c r="K174" s="121">
        <f>J170-J180-J182-J183-L174</f>
        <v>0</v>
      </c>
      <c r="L174" s="67"/>
      <c r="M174" s="60" t="s">
        <v>31</v>
      </c>
      <c r="N174" s="64" t="s">
        <v>31</v>
      </c>
      <c r="O174" s="64" t="s">
        <v>31</v>
      </c>
      <c r="P174" s="121">
        <f>O170-O180-O182-O183-Q174</f>
        <v>0</v>
      </c>
      <c r="Q174" s="67"/>
    </row>
    <row r="175" spans="1:32" ht="15.75" hidden="1">
      <c r="A175" s="20" t="s">
        <v>35</v>
      </c>
      <c r="B175" s="21" t="s">
        <v>11</v>
      </c>
      <c r="C175" s="60" t="s">
        <v>31</v>
      </c>
      <c r="D175" s="64" t="s">
        <v>31</v>
      </c>
      <c r="E175" s="64" t="s">
        <v>31</v>
      </c>
      <c r="F175" s="64" t="s">
        <v>31</v>
      </c>
      <c r="G175" s="122">
        <f>F170-F180-F182-F183</f>
        <v>3.959650000003867E-3</v>
      </c>
      <c r="H175" s="60" t="s">
        <v>31</v>
      </c>
      <c r="I175" s="64" t="s">
        <v>31</v>
      </c>
      <c r="J175" s="64" t="s">
        <v>31</v>
      </c>
      <c r="K175" s="64" t="s">
        <v>31</v>
      </c>
      <c r="L175" s="122">
        <f>K170-K180-K182-K183</f>
        <v>4.0035000000153698E-3</v>
      </c>
      <c r="M175" s="60" t="s">
        <v>31</v>
      </c>
      <c r="N175" s="64" t="s">
        <v>31</v>
      </c>
      <c r="O175" s="64" t="s">
        <v>31</v>
      </c>
      <c r="P175" s="64" t="s">
        <v>31</v>
      </c>
      <c r="Q175" s="122">
        <f>P170-P180-P182-P183</f>
        <v>7.9833332000265322E-3</v>
      </c>
    </row>
    <row r="176" spans="1:32" ht="15.75" hidden="1">
      <c r="A176" s="20" t="s">
        <v>14</v>
      </c>
      <c r="B176" s="21" t="s">
        <v>38</v>
      </c>
      <c r="C176" s="123">
        <f>SUM(D176:G176)</f>
        <v>0</v>
      </c>
      <c r="D176" s="70"/>
      <c r="E176" s="70"/>
      <c r="F176" s="70"/>
      <c r="G176" s="67"/>
      <c r="H176" s="123">
        <f>SUM(I176:L176)</f>
        <v>0</v>
      </c>
      <c r="I176" s="70"/>
      <c r="J176" s="70"/>
      <c r="K176" s="70"/>
      <c r="L176" s="67"/>
      <c r="M176" s="123">
        <f>SUM(N176:Q176)</f>
        <v>0</v>
      </c>
      <c r="N176" s="70"/>
      <c r="O176" s="70"/>
      <c r="P176" s="70"/>
      <c r="Q176" s="67"/>
    </row>
    <row r="177" spans="1:17" ht="15.75" hidden="1">
      <c r="A177" s="20" t="s">
        <v>15</v>
      </c>
      <c r="B177" s="21" t="s">
        <v>60</v>
      </c>
      <c r="C177" s="123">
        <f>SUM(D177:G177)</f>
        <v>0</v>
      </c>
      <c r="D177" s="71"/>
      <c r="E177" s="71"/>
      <c r="F177" s="71"/>
      <c r="G177" s="67"/>
      <c r="H177" s="123">
        <f>SUM(I177:L177)</f>
        <v>0</v>
      </c>
      <c r="I177" s="71"/>
      <c r="J177" s="71"/>
      <c r="K177" s="71"/>
      <c r="L177" s="67"/>
      <c r="M177" s="123">
        <f>SUM(N177:Q177)</f>
        <v>0</v>
      </c>
      <c r="N177" s="71"/>
      <c r="O177" s="71"/>
      <c r="P177" s="71"/>
      <c r="Q177" s="67"/>
    </row>
    <row r="178" spans="1:17" ht="15.75" hidden="1">
      <c r="A178" s="20" t="s">
        <v>16</v>
      </c>
      <c r="B178" s="21" t="s">
        <v>61</v>
      </c>
      <c r="C178" s="123">
        <f>SUM(D178:G178)</f>
        <v>151.2809</v>
      </c>
      <c r="D178" s="71">
        <v>151.2809</v>
      </c>
      <c r="E178" s="71"/>
      <c r="F178" s="71"/>
      <c r="G178" s="67"/>
      <c r="H178" s="123">
        <f>SUM(I178:L178)</f>
        <v>143.273</v>
      </c>
      <c r="I178" s="71">
        <v>143.273</v>
      </c>
      <c r="J178" s="71"/>
      <c r="K178" s="71"/>
      <c r="L178" s="67"/>
      <c r="M178" s="123">
        <f>SUM(N178:Q178)</f>
        <v>294.55399999999997</v>
      </c>
      <c r="N178" s="71">
        <v>294.55399999999997</v>
      </c>
      <c r="O178" s="71"/>
      <c r="P178" s="71"/>
      <c r="Q178" s="67"/>
    </row>
    <row r="179" spans="1:17" ht="15.75" hidden="1">
      <c r="A179" s="20" t="s">
        <v>17</v>
      </c>
      <c r="B179" s="21" t="s">
        <v>62</v>
      </c>
      <c r="C179" s="123">
        <f>SUM(D179:G179)</f>
        <v>0</v>
      </c>
      <c r="D179" s="71"/>
      <c r="E179" s="71"/>
      <c r="F179" s="71"/>
      <c r="G179" s="67"/>
      <c r="H179" s="123">
        <f>SUM(I179:L179)</f>
        <v>0</v>
      </c>
      <c r="I179" s="71"/>
      <c r="J179" s="71"/>
      <c r="K179" s="71"/>
      <c r="L179" s="67"/>
      <c r="M179" s="123">
        <f>SUM(N179:Q179)</f>
        <v>0</v>
      </c>
      <c r="N179" s="71"/>
      <c r="O179" s="71"/>
      <c r="P179" s="71"/>
      <c r="Q179" s="67"/>
    </row>
    <row r="180" spans="1:17" ht="15.75" hidden="1">
      <c r="A180" s="20" t="s">
        <v>4</v>
      </c>
      <c r="B180" s="21" t="s">
        <v>23</v>
      </c>
      <c r="C180" s="123">
        <f>SUM(D180:G180)</f>
        <v>1.7397303499999999</v>
      </c>
      <c r="D180" s="119">
        <f>D170*D181/100</f>
        <v>1.7397303499999999</v>
      </c>
      <c r="E180" s="119">
        <f>E170*E181/100</f>
        <v>0</v>
      </c>
      <c r="F180" s="119">
        <f>F170*F181/100</f>
        <v>0</v>
      </c>
      <c r="G180" s="120">
        <f>G170*G181/100</f>
        <v>0</v>
      </c>
      <c r="H180" s="123">
        <f>SUM(I180:L180)</f>
        <v>1.5043665000000002</v>
      </c>
      <c r="I180" s="119">
        <f>I170*I181/100</f>
        <v>1.5043665000000002</v>
      </c>
      <c r="J180" s="119">
        <f>J170*J181/100</f>
        <v>0</v>
      </c>
      <c r="K180" s="119">
        <f>K170*K181/100</f>
        <v>0</v>
      </c>
      <c r="L180" s="120">
        <f>L170*L181/100</f>
        <v>0</v>
      </c>
      <c r="M180" s="123">
        <f>SUM(N180:Q180)</f>
        <v>3.2442766668000003</v>
      </c>
      <c r="N180" s="119">
        <f>N170*N181/100</f>
        <v>3.2442766668000003</v>
      </c>
      <c r="O180" s="119">
        <f>O170*O181/100</f>
        <v>0</v>
      </c>
      <c r="P180" s="119">
        <f>P170*P181/100</f>
        <v>0</v>
      </c>
      <c r="Q180" s="120">
        <f>Q170*Q181/100</f>
        <v>0</v>
      </c>
    </row>
    <row r="181" spans="1:17" ht="15.75" hidden="1">
      <c r="A181" s="20" t="s">
        <v>0</v>
      </c>
      <c r="B181" s="21" t="s">
        <v>59</v>
      </c>
      <c r="C181" s="123">
        <f>IF(C170=0,0,C180/C170*100)</f>
        <v>1.1499999999999999</v>
      </c>
      <c r="D181" s="72">
        <v>1.1499999999999999</v>
      </c>
      <c r="E181" s="72"/>
      <c r="F181" s="72">
        <f>F129</f>
        <v>0</v>
      </c>
      <c r="G181" s="73"/>
      <c r="H181" s="123">
        <f>IF(H170=0,0,H180/H170*100)</f>
        <v>1.05</v>
      </c>
      <c r="I181" s="72">
        <v>1.05</v>
      </c>
      <c r="J181" s="72"/>
      <c r="K181" s="72">
        <f>Z129</f>
        <v>0</v>
      </c>
      <c r="L181" s="73"/>
      <c r="M181" s="123">
        <f>IF(M170=0,0,M180/M170*100)</f>
        <v>1.1014200000000001</v>
      </c>
      <c r="N181" s="72">
        <v>1.1014200000000001</v>
      </c>
      <c r="O181" s="72"/>
      <c r="P181" s="72">
        <f>AE129</f>
        <v>0</v>
      </c>
      <c r="Q181" s="73"/>
    </row>
    <row r="182" spans="1:17" ht="31.5" hidden="1">
      <c r="A182" s="20" t="s">
        <v>5</v>
      </c>
      <c r="B182" s="21" t="s">
        <v>39</v>
      </c>
      <c r="C182" s="123">
        <f>SUM(D182:G182)</f>
        <v>0</v>
      </c>
      <c r="D182" s="72"/>
      <c r="E182" s="72"/>
      <c r="F182" s="72"/>
      <c r="G182" s="73"/>
      <c r="H182" s="123">
        <f>SUM(I182:L182)</f>
        <v>0</v>
      </c>
      <c r="I182" s="72"/>
      <c r="J182" s="72"/>
      <c r="K182" s="72"/>
      <c r="L182" s="73"/>
      <c r="M182" s="123">
        <f>SUM(N182:Q182)</f>
        <v>0</v>
      </c>
      <c r="N182" s="72"/>
      <c r="O182" s="72"/>
      <c r="P182" s="72"/>
      <c r="Q182" s="73"/>
    </row>
    <row r="183" spans="1:17" ht="15.75" hidden="1">
      <c r="A183" s="20" t="s">
        <v>6</v>
      </c>
      <c r="B183" s="21" t="s">
        <v>24</v>
      </c>
      <c r="C183" s="123">
        <f>SUM(D183:G183)</f>
        <v>149.54116965</v>
      </c>
      <c r="D183" s="119">
        <f>D184+D185+D186</f>
        <v>147.90221</v>
      </c>
      <c r="E183" s="119">
        <f>E184+E185+E186</f>
        <v>0</v>
      </c>
      <c r="F183" s="119">
        <f>F184+F185+F186</f>
        <v>1.635</v>
      </c>
      <c r="G183" s="120">
        <f>G170-G180-G182</f>
        <v>3.959650000003867E-3</v>
      </c>
      <c r="H183" s="123">
        <f>SUM(I183:L183)</f>
        <v>141.76863349999999</v>
      </c>
      <c r="I183" s="119">
        <f>I184+I185+I186</f>
        <v>140.12662999999998</v>
      </c>
      <c r="J183" s="119">
        <f>J184+J185+J186</f>
        <v>0</v>
      </c>
      <c r="K183" s="119">
        <f>K184+K185+K186</f>
        <v>1.6380000000000001</v>
      </c>
      <c r="L183" s="120">
        <f>L170-L180-L182</f>
        <v>4.0035000000153698E-3</v>
      </c>
      <c r="M183" s="123">
        <f>SUM(N183:Q183)</f>
        <v>291.3097233332</v>
      </c>
      <c r="N183" s="119">
        <f>N184+N185+N186</f>
        <v>288.02873999999997</v>
      </c>
      <c r="O183" s="119">
        <f>O184+O185+O186</f>
        <v>0</v>
      </c>
      <c r="P183" s="119">
        <f>P184+P185+P186</f>
        <v>3.2730000000000001</v>
      </c>
      <c r="Q183" s="120">
        <f>Q170-Q180-Q182</f>
        <v>7.9833332000265322E-3</v>
      </c>
    </row>
    <row r="184" spans="1:17" ht="15.75" hidden="1">
      <c r="A184" s="20" t="s">
        <v>36</v>
      </c>
      <c r="B184" s="21" t="s">
        <v>40</v>
      </c>
      <c r="C184" s="123">
        <f>SUM(D184:G184)</f>
        <v>112.12021</v>
      </c>
      <c r="D184" s="72">
        <f>D213</f>
        <v>110.48521</v>
      </c>
      <c r="E184" s="72"/>
      <c r="F184" s="72">
        <f>F209</f>
        <v>1.635</v>
      </c>
      <c r="G184" s="73"/>
      <c r="H184" s="123">
        <f>SUM(I184:L184)</f>
        <v>105.33162999999999</v>
      </c>
      <c r="I184" s="72">
        <f>I213</f>
        <v>103.69362999999998</v>
      </c>
      <c r="J184" s="72"/>
      <c r="K184" s="72">
        <f>K209</f>
        <v>1.6380000000000001</v>
      </c>
      <c r="L184" s="73"/>
      <c r="M184" s="123">
        <f>SUM(N184:Q184)</f>
        <v>217.45173999999997</v>
      </c>
      <c r="N184" s="72">
        <f>N213</f>
        <v>214.17873999999998</v>
      </c>
      <c r="O184" s="72"/>
      <c r="P184" s="72">
        <f>P209</f>
        <v>3.2730000000000001</v>
      </c>
      <c r="Q184" s="73"/>
    </row>
    <row r="185" spans="1:17" ht="15.75" hidden="1">
      <c r="A185" s="22" t="s">
        <v>37</v>
      </c>
      <c r="B185" s="23" t="s">
        <v>63</v>
      </c>
      <c r="C185" s="123">
        <f>SUM(D185:G185)</f>
        <v>0</v>
      </c>
      <c r="D185" s="65"/>
      <c r="E185" s="65"/>
      <c r="F185" s="65"/>
      <c r="G185" s="74"/>
      <c r="H185" s="123">
        <f>SUM(I185:L185)</f>
        <v>0</v>
      </c>
      <c r="I185" s="65"/>
      <c r="J185" s="65"/>
      <c r="K185" s="65"/>
      <c r="L185" s="74"/>
      <c r="M185" s="123">
        <f>SUM(N185:Q185)</f>
        <v>0</v>
      </c>
      <c r="N185" s="65"/>
      <c r="O185" s="65"/>
      <c r="P185" s="65"/>
      <c r="Q185" s="74"/>
    </row>
    <row r="186" spans="1:17" ht="16.5" hidden="1" thickBot="1">
      <c r="A186" s="24" t="s">
        <v>41</v>
      </c>
      <c r="B186" s="25" t="s">
        <v>64</v>
      </c>
      <c r="C186" s="124">
        <f>SUM(D186:G186)</f>
        <v>37.417000000000002</v>
      </c>
      <c r="D186" s="76">
        <f>D201</f>
        <v>37.417000000000002</v>
      </c>
      <c r="E186" s="76"/>
      <c r="F186" s="76"/>
      <c r="G186" s="77"/>
      <c r="H186" s="124">
        <f>SUM(I186:L186)</f>
        <v>36.433</v>
      </c>
      <c r="I186" s="76">
        <f>I201</f>
        <v>36.433</v>
      </c>
      <c r="J186" s="76"/>
      <c r="K186" s="76"/>
      <c r="L186" s="77"/>
      <c r="M186" s="124">
        <f>SUM(N186:Q186)</f>
        <v>73.849999999999994</v>
      </c>
      <c r="N186" s="76">
        <f>N201</f>
        <v>73.849999999999994</v>
      </c>
      <c r="O186" s="76"/>
      <c r="P186" s="76"/>
      <c r="Q186" s="77"/>
    </row>
    <row r="187" spans="1:17" ht="16.5" hidden="1" thickBot="1">
      <c r="A187" s="26"/>
      <c r="B187" s="27" t="s">
        <v>43</v>
      </c>
      <c r="C187" s="125"/>
      <c r="D187" s="126">
        <f>D170-D180-D182-D184-D185-D186-E173-F173-G173</f>
        <v>0</v>
      </c>
      <c r="E187" s="126">
        <f>E170-E180-E182-E184-E185-E186-F174-G174</f>
        <v>0</v>
      </c>
      <c r="F187" s="126">
        <f>F170-F180-F182-F184-F185-F186-G175</f>
        <v>0</v>
      </c>
      <c r="G187" s="127">
        <f>G170-G180-G182-G184-G185-G186</f>
        <v>3.959650000003867E-3</v>
      </c>
      <c r="H187" s="128"/>
      <c r="I187" s="126">
        <f>I170-I180-I182-I184-I185-I186-J173-K173-L173</f>
        <v>-7.1054273576010019E-15</v>
      </c>
      <c r="J187" s="126">
        <f>J170-J180-J182-J184-J185-J186-K174-L174</f>
        <v>0</v>
      </c>
      <c r="K187" s="126">
        <f>K170-K180-K182-K184-K185-K186-L175</f>
        <v>0</v>
      </c>
      <c r="L187" s="129">
        <f>L170-L180-L182-L184-L185-L186</f>
        <v>4.0035000000153698E-3</v>
      </c>
      <c r="M187" s="128"/>
      <c r="N187" s="126">
        <f>N170-N180-N182-N184-N185-N186-O173-P173-Q173</f>
        <v>0</v>
      </c>
      <c r="O187" s="126">
        <f>O170-O180-O182-O184-O185-O186-P174-Q174</f>
        <v>0</v>
      </c>
      <c r="P187" s="126">
        <f>P170-P180-P182-P184-P185-P186-Q175</f>
        <v>0</v>
      </c>
      <c r="Q187" s="129">
        <f>Q170-Q180-Q182-Q184-Q185-Q186</f>
        <v>7.9833332000265322E-3</v>
      </c>
    </row>
    <row r="188" spans="1:17" ht="15.75" hidden="1">
      <c r="A188" s="29"/>
      <c r="B188" s="30"/>
      <c r="C188" s="31"/>
      <c r="D188" s="32"/>
      <c r="E188" s="32"/>
      <c r="F188" s="32"/>
      <c r="G188" s="32"/>
      <c r="H188" s="31"/>
      <c r="I188" s="32"/>
      <c r="J188" s="32"/>
      <c r="K188" s="32"/>
      <c r="L188" s="32"/>
      <c r="M188" s="31"/>
      <c r="N188" s="32"/>
      <c r="O188" s="32"/>
      <c r="P188" s="32"/>
      <c r="Q188" s="32"/>
    </row>
    <row r="189" spans="1:17" ht="15.75" hidden="1">
      <c r="A189" s="33"/>
      <c r="B189" s="33" t="s">
        <v>30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1:17" ht="15.75" hidden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</row>
    <row r="191" spans="1:17" ht="16.5" hidden="1" thickBot="1">
      <c r="A191" s="33"/>
      <c r="B191" s="34" t="s">
        <v>68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</row>
    <row r="192" spans="1:17" ht="31.5" hidden="1">
      <c r="A192" s="35" t="s">
        <v>7</v>
      </c>
      <c r="B192" s="36" t="s">
        <v>65</v>
      </c>
      <c r="C192" s="8" t="s">
        <v>2</v>
      </c>
      <c r="D192" s="8" t="s">
        <v>9</v>
      </c>
      <c r="E192" s="8" t="s">
        <v>10</v>
      </c>
      <c r="F192" s="8" t="s">
        <v>11</v>
      </c>
      <c r="G192" s="9" t="s">
        <v>12</v>
      </c>
      <c r="H192" s="8" t="s">
        <v>2</v>
      </c>
      <c r="I192" s="8" t="s">
        <v>9</v>
      </c>
      <c r="J192" s="8" t="s">
        <v>10</v>
      </c>
      <c r="K192" s="8" t="s">
        <v>11</v>
      </c>
      <c r="L192" s="9" t="s">
        <v>12</v>
      </c>
      <c r="M192" s="8" t="s">
        <v>2</v>
      </c>
      <c r="N192" s="8" t="s">
        <v>9</v>
      </c>
      <c r="O192" s="8" t="s">
        <v>10</v>
      </c>
      <c r="P192" s="8" t="s">
        <v>11</v>
      </c>
      <c r="Q192" s="9" t="s">
        <v>12</v>
      </c>
    </row>
    <row r="193" spans="1:17" ht="15.75" hidden="1">
      <c r="A193" s="37"/>
      <c r="B193" s="38">
        <f>B141</f>
        <v>0</v>
      </c>
      <c r="C193" s="109">
        <f>SUM(D193:G193)</f>
        <v>0</v>
      </c>
      <c r="D193" s="84"/>
      <c r="E193" s="84"/>
      <c r="F193" s="84"/>
      <c r="G193" s="85"/>
      <c r="H193" s="109">
        <f>SUM(I193:L193)</f>
        <v>0</v>
      </c>
      <c r="I193" s="84"/>
      <c r="J193" s="84"/>
      <c r="K193" s="84"/>
      <c r="L193" s="85"/>
      <c r="M193" s="109">
        <f>SUM(N193:Q193)</f>
        <v>0</v>
      </c>
      <c r="N193" s="84"/>
      <c r="O193" s="84"/>
      <c r="P193" s="84"/>
      <c r="Q193" s="85"/>
    </row>
    <row r="194" spans="1:17" ht="15.75" hidden="1">
      <c r="A194" s="37"/>
      <c r="B194" s="38"/>
      <c r="C194" s="109">
        <f>SUM(D194:G194)</f>
        <v>0</v>
      </c>
      <c r="D194" s="84"/>
      <c r="E194" s="84"/>
      <c r="F194" s="84"/>
      <c r="G194" s="85"/>
      <c r="H194" s="109">
        <f>SUM(I194:L194)</f>
        <v>0</v>
      </c>
      <c r="I194" s="84"/>
      <c r="J194" s="84"/>
      <c r="K194" s="84"/>
      <c r="L194" s="85"/>
      <c r="M194" s="109">
        <f>SUM(N194:Q194)</f>
        <v>0</v>
      </c>
      <c r="N194" s="84"/>
      <c r="O194" s="84"/>
      <c r="P194" s="84"/>
      <c r="Q194" s="85"/>
    </row>
    <row r="195" spans="1:17" ht="15.75" hidden="1">
      <c r="A195" s="37"/>
      <c r="B195" s="38"/>
      <c r="C195" s="109">
        <f>SUM(D195:G195)</f>
        <v>0</v>
      </c>
      <c r="D195" s="84"/>
      <c r="E195" s="84"/>
      <c r="F195" s="84"/>
      <c r="G195" s="85"/>
      <c r="H195" s="109">
        <f>SUM(I195:L195)</f>
        <v>0</v>
      </c>
      <c r="I195" s="84"/>
      <c r="J195" s="84"/>
      <c r="K195" s="84"/>
      <c r="L195" s="85"/>
      <c r="M195" s="109">
        <f>SUM(N195:Q195)</f>
        <v>0</v>
      </c>
      <c r="N195" s="84"/>
      <c r="O195" s="84"/>
      <c r="P195" s="84"/>
      <c r="Q195" s="85"/>
    </row>
    <row r="196" spans="1:17" ht="13.5" hidden="1" thickBot="1">
      <c r="A196" s="138" t="s">
        <v>46</v>
      </c>
      <c r="B196" s="139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</row>
    <row r="197" spans="1:17" ht="16.5" hidden="1" thickBot="1">
      <c r="A197" s="41"/>
      <c r="B197" s="42" t="s">
        <v>8</v>
      </c>
      <c r="C197" s="110">
        <f t="shared" ref="C197:L197" si="3">SUM(C193:C195)</f>
        <v>0</v>
      </c>
      <c r="D197" s="110">
        <f t="shared" si="3"/>
        <v>0</v>
      </c>
      <c r="E197" s="110">
        <f t="shared" si="3"/>
        <v>0</v>
      </c>
      <c r="F197" s="110">
        <f t="shared" si="3"/>
        <v>0</v>
      </c>
      <c r="G197" s="111">
        <f t="shared" si="3"/>
        <v>0</v>
      </c>
      <c r="H197" s="110">
        <f t="shared" si="3"/>
        <v>0</v>
      </c>
      <c r="I197" s="110">
        <f t="shared" si="3"/>
        <v>0</v>
      </c>
      <c r="J197" s="110">
        <f t="shared" si="3"/>
        <v>0</v>
      </c>
      <c r="K197" s="110">
        <f t="shared" si="3"/>
        <v>0</v>
      </c>
      <c r="L197" s="111">
        <f t="shared" si="3"/>
        <v>0</v>
      </c>
      <c r="M197" s="110">
        <f>SUM(M193:M195)</f>
        <v>0</v>
      </c>
      <c r="N197" s="110">
        <f>SUM(N193:N195)</f>
        <v>0</v>
      </c>
      <c r="O197" s="110">
        <f>SUM(O193:O195)</f>
        <v>0</v>
      </c>
      <c r="P197" s="110">
        <f>SUM(P193:P195)</f>
        <v>0</v>
      </c>
      <c r="Q197" s="111">
        <f>SUM(Q193:Q195)</f>
        <v>0</v>
      </c>
    </row>
    <row r="198" spans="1:17" hidden="1"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1:17" ht="16.5" hidden="1" thickBot="1">
      <c r="B199" s="34" t="s">
        <v>67</v>
      </c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1:17" ht="31.5" hidden="1">
      <c r="A200" s="35" t="s">
        <v>7</v>
      </c>
      <c r="B200" s="36" t="s">
        <v>65</v>
      </c>
      <c r="C200" s="8" t="s">
        <v>2</v>
      </c>
      <c r="D200" s="8" t="s">
        <v>9</v>
      </c>
      <c r="E200" s="8" t="s">
        <v>10</v>
      </c>
      <c r="F200" s="8" t="s">
        <v>11</v>
      </c>
      <c r="G200" s="9" t="s">
        <v>12</v>
      </c>
      <c r="H200" s="8" t="s">
        <v>2</v>
      </c>
      <c r="I200" s="8" t="s">
        <v>9</v>
      </c>
      <c r="J200" s="8" t="s">
        <v>10</v>
      </c>
      <c r="K200" s="8" t="s">
        <v>11</v>
      </c>
      <c r="L200" s="9" t="s">
        <v>12</v>
      </c>
      <c r="M200" s="8" t="s">
        <v>2</v>
      </c>
      <c r="N200" s="8" t="s">
        <v>9</v>
      </c>
      <c r="O200" s="8" t="s">
        <v>10</v>
      </c>
      <c r="P200" s="8" t="s">
        <v>11</v>
      </c>
      <c r="Q200" s="9" t="s">
        <v>12</v>
      </c>
    </row>
    <row r="201" spans="1:17" ht="15.75" hidden="1">
      <c r="A201" s="43"/>
      <c r="B201" s="38" t="s">
        <v>79</v>
      </c>
      <c r="C201" s="109">
        <f>SUM(D201:G201)</f>
        <v>37.417000000000002</v>
      </c>
      <c r="D201" s="84">
        <v>37.417000000000002</v>
      </c>
      <c r="E201" s="84"/>
      <c r="F201" s="84"/>
      <c r="G201" s="85"/>
      <c r="H201" s="109">
        <f>SUM(I201:L201)</f>
        <v>36.433</v>
      </c>
      <c r="I201" s="84">
        <v>36.433</v>
      </c>
      <c r="J201" s="84"/>
      <c r="K201" s="84"/>
      <c r="L201" s="85"/>
      <c r="M201" s="109">
        <f>SUM(N201:Q201)</f>
        <v>73.849999999999994</v>
      </c>
      <c r="N201" s="84">
        <f>D201+I201</f>
        <v>73.849999999999994</v>
      </c>
      <c r="O201" s="84"/>
      <c r="P201" s="84"/>
      <c r="Q201" s="85"/>
    </row>
    <row r="202" spans="1:17" ht="15.75" hidden="1">
      <c r="A202" s="45"/>
      <c r="B202" s="46"/>
      <c r="C202" s="109">
        <f>SUM(D202:G202)</f>
        <v>0</v>
      </c>
      <c r="D202" s="84"/>
      <c r="E202" s="84"/>
      <c r="F202" s="84"/>
      <c r="G202" s="85"/>
      <c r="H202" s="109">
        <f>SUM(I202:L202)</f>
        <v>0</v>
      </c>
      <c r="I202" s="84"/>
      <c r="J202" s="84"/>
      <c r="K202" s="84"/>
      <c r="L202" s="85"/>
      <c r="M202" s="109">
        <f>SUM(N202:Q202)</f>
        <v>0</v>
      </c>
      <c r="N202" s="84"/>
      <c r="O202" s="84"/>
      <c r="P202" s="84"/>
      <c r="Q202" s="85"/>
    </row>
    <row r="203" spans="1:17" ht="15.75" hidden="1">
      <c r="A203" s="45"/>
      <c r="B203" s="46"/>
      <c r="C203" s="109">
        <f>SUM(D203:G203)</f>
        <v>0</v>
      </c>
      <c r="D203" s="84"/>
      <c r="E203" s="84"/>
      <c r="F203" s="84"/>
      <c r="G203" s="85"/>
      <c r="H203" s="109">
        <f>SUM(I203:L203)</f>
        <v>0</v>
      </c>
      <c r="I203" s="84"/>
      <c r="J203" s="84"/>
      <c r="K203" s="84"/>
      <c r="L203" s="85"/>
      <c r="M203" s="109">
        <f>SUM(N203:Q203)</f>
        <v>0</v>
      </c>
      <c r="N203" s="84"/>
      <c r="O203" s="84"/>
      <c r="P203" s="84"/>
      <c r="Q203" s="85"/>
    </row>
    <row r="204" spans="1:17" ht="13.5" hidden="1" thickBot="1">
      <c r="A204" s="139" t="s">
        <v>46</v>
      </c>
      <c r="B204" s="139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</row>
    <row r="205" spans="1:17" ht="16.5" hidden="1" thickBot="1">
      <c r="A205" s="41"/>
      <c r="B205" s="42" t="s">
        <v>8</v>
      </c>
      <c r="C205" s="112">
        <f t="shared" ref="C205:L205" si="4">SUM(C201:C203)</f>
        <v>37.417000000000002</v>
      </c>
      <c r="D205" s="112">
        <f t="shared" si="4"/>
        <v>37.417000000000002</v>
      </c>
      <c r="E205" s="112">
        <f t="shared" si="4"/>
        <v>0</v>
      </c>
      <c r="F205" s="112">
        <f t="shared" si="4"/>
        <v>0</v>
      </c>
      <c r="G205" s="113">
        <f t="shared" si="4"/>
        <v>0</v>
      </c>
      <c r="H205" s="112">
        <f t="shared" si="4"/>
        <v>36.433</v>
      </c>
      <c r="I205" s="112">
        <f t="shared" si="4"/>
        <v>36.433</v>
      </c>
      <c r="J205" s="112">
        <f t="shared" si="4"/>
        <v>0</v>
      </c>
      <c r="K205" s="112">
        <f t="shared" si="4"/>
        <v>0</v>
      </c>
      <c r="L205" s="113">
        <f t="shared" si="4"/>
        <v>0</v>
      </c>
      <c r="M205" s="112">
        <f>SUM(M201:M203)</f>
        <v>73.849999999999994</v>
      </c>
      <c r="N205" s="112">
        <f>SUM(N201:N203)</f>
        <v>73.849999999999994</v>
      </c>
      <c r="O205" s="112">
        <f>SUM(O201:O203)</f>
        <v>0</v>
      </c>
      <c r="P205" s="112">
        <f>SUM(P201:P203)</f>
        <v>0</v>
      </c>
      <c r="Q205" s="113">
        <f>SUM(Q201:Q203)</f>
        <v>0</v>
      </c>
    </row>
    <row r="206" spans="1:17" hidden="1"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1:17" ht="16.5" hidden="1" thickBot="1">
      <c r="B207" s="34" t="s">
        <v>69</v>
      </c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1:17" ht="15.75" hidden="1">
      <c r="A208" s="35" t="s">
        <v>7</v>
      </c>
      <c r="B208" s="36" t="s">
        <v>66</v>
      </c>
      <c r="C208" s="8" t="s">
        <v>2</v>
      </c>
      <c r="D208" s="8" t="s">
        <v>9</v>
      </c>
      <c r="E208" s="8" t="s">
        <v>10</v>
      </c>
      <c r="F208" s="8" t="s">
        <v>11</v>
      </c>
      <c r="G208" s="9" t="s">
        <v>12</v>
      </c>
      <c r="H208" s="8" t="s">
        <v>2</v>
      </c>
      <c r="I208" s="8" t="s">
        <v>9</v>
      </c>
      <c r="J208" s="8" t="s">
        <v>10</v>
      </c>
      <c r="K208" s="8" t="s">
        <v>11</v>
      </c>
      <c r="L208" s="9" t="s">
        <v>12</v>
      </c>
      <c r="M208" s="8" t="s">
        <v>2</v>
      </c>
      <c r="N208" s="8" t="s">
        <v>9</v>
      </c>
      <c r="O208" s="8" t="s">
        <v>10</v>
      </c>
      <c r="P208" s="8" t="s">
        <v>11</v>
      </c>
      <c r="Q208" s="9" t="s">
        <v>12</v>
      </c>
    </row>
    <row r="209" spans="1:17" ht="15.75" hidden="1">
      <c r="A209" s="37"/>
      <c r="B209" s="38" t="s">
        <v>78</v>
      </c>
      <c r="C209" s="109">
        <f>SUM(D209:G209)</f>
        <v>18.135000000000002</v>
      </c>
      <c r="D209" s="84">
        <v>16.5</v>
      </c>
      <c r="E209" s="84"/>
      <c r="F209" s="84">
        <v>1.635</v>
      </c>
      <c r="G209" s="85"/>
      <c r="H209" s="109">
        <f>SUM(I209:L209)</f>
        <v>20.918940000000003</v>
      </c>
      <c r="I209" s="84">
        <f>N209-D209</f>
        <v>19.280940000000001</v>
      </c>
      <c r="J209" s="84"/>
      <c r="K209" s="84">
        <f>P209-F209</f>
        <v>1.6380000000000001</v>
      </c>
      <c r="L209" s="85"/>
      <c r="M209" s="109">
        <f>SUM(N209:Q209)</f>
        <v>39.053940000000004</v>
      </c>
      <c r="N209" s="84">
        <v>35.780940000000001</v>
      </c>
      <c r="O209" s="84"/>
      <c r="P209" s="84">
        <v>3.2730000000000001</v>
      </c>
      <c r="Q209" s="85"/>
    </row>
    <row r="210" spans="1:17" ht="15.75" hidden="1">
      <c r="A210" s="37"/>
      <c r="B210" s="38" t="s">
        <v>77</v>
      </c>
      <c r="C210" s="109">
        <f>SUM(D210:G210)</f>
        <v>74.060209999999998</v>
      </c>
      <c r="D210" s="84">
        <f>75.80391-1.6788-0.0163-0.0001-0.0485</f>
        <v>74.060209999999998</v>
      </c>
      <c r="E210" s="84"/>
      <c r="F210" s="84"/>
      <c r="G210" s="85"/>
      <c r="H210" s="109">
        <f>SUM(I210:L210)</f>
        <v>64.487689999999986</v>
      </c>
      <c r="I210" s="84">
        <f>65.99609-1.6744-0.1097-0.0012+0.2769</f>
        <v>64.487689999999986</v>
      </c>
      <c r="J210" s="84"/>
      <c r="K210" s="84"/>
      <c r="L210" s="85"/>
      <c r="M210" s="109">
        <f>SUM(N210:Q210)</f>
        <v>138.54779999999997</v>
      </c>
      <c r="N210" s="84">
        <f>I210+D210-0.0001</f>
        <v>138.54779999999997</v>
      </c>
      <c r="O210" s="84"/>
      <c r="P210" s="84"/>
      <c r="Q210" s="85"/>
    </row>
    <row r="211" spans="1:17" ht="15.75" hidden="1">
      <c r="A211" s="37"/>
      <c r="B211" s="38" t="s">
        <v>76</v>
      </c>
      <c r="C211" s="109">
        <f>SUM(D211:G211)</f>
        <v>19.925000000000001</v>
      </c>
      <c r="D211" s="84">
        <f>39.85/2</f>
        <v>19.925000000000001</v>
      </c>
      <c r="E211" s="84"/>
      <c r="F211" s="84"/>
      <c r="G211" s="85"/>
      <c r="H211" s="109">
        <f>SUM(I211:L211)</f>
        <v>19.925000000000001</v>
      </c>
      <c r="I211" s="84">
        <f>D211</f>
        <v>19.925000000000001</v>
      </c>
      <c r="J211" s="84"/>
      <c r="K211" s="84"/>
      <c r="L211" s="85"/>
      <c r="M211" s="109">
        <f>SUM(N211:Q211)</f>
        <v>39.85</v>
      </c>
      <c r="N211" s="84">
        <f>I211+D211</f>
        <v>39.85</v>
      </c>
      <c r="O211" s="84"/>
      <c r="P211" s="84"/>
      <c r="Q211" s="85"/>
    </row>
    <row r="212" spans="1:17" ht="13.5" hidden="1" thickBot="1">
      <c r="A212" s="139" t="s">
        <v>46</v>
      </c>
      <c r="B212" s="139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</row>
    <row r="213" spans="1:17" ht="16.5" hidden="1" thickBot="1">
      <c r="A213" s="41"/>
      <c r="B213" s="42" t="s">
        <v>8</v>
      </c>
      <c r="C213" s="114">
        <f t="shared" ref="C213:L213" si="5">SUM(C209:C211)</f>
        <v>112.12021</v>
      </c>
      <c r="D213" s="114">
        <f t="shared" si="5"/>
        <v>110.48521</v>
      </c>
      <c r="E213" s="114">
        <f t="shared" si="5"/>
        <v>0</v>
      </c>
      <c r="F213" s="114">
        <f t="shared" si="5"/>
        <v>1.635</v>
      </c>
      <c r="G213" s="115">
        <f t="shared" si="5"/>
        <v>0</v>
      </c>
      <c r="H213" s="114">
        <f t="shared" si="5"/>
        <v>105.33162999999999</v>
      </c>
      <c r="I213" s="114">
        <f t="shared" si="5"/>
        <v>103.69362999999998</v>
      </c>
      <c r="J213" s="114">
        <f t="shared" si="5"/>
        <v>0</v>
      </c>
      <c r="K213" s="114">
        <f t="shared" si="5"/>
        <v>1.6380000000000001</v>
      </c>
      <c r="L213" s="115">
        <f t="shared" si="5"/>
        <v>0</v>
      </c>
      <c r="M213" s="114">
        <f>SUM(M209:M211)</f>
        <v>217.45173999999997</v>
      </c>
      <c r="N213" s="114">
        <f>SUM(N209:N211)</f>
        <v>214.17873999999998</v>
      </c>
      <c r="O213" s="114">
        <f>SUM(O209:O211)</f>
        <v>0</v>
      </c>
      <c r="P213" s="114">
        <f>SUM(P209:P211)</f>
        <v>3.2730000000000001</v>
      </c>
      <c r="Q213" s="115">
        <f>SUM(Q209:Q211)</f>
        <v>0</v>
      </c>
    </row>
    <row r="220" spans="1:17" ht="53.25" customHeight="1"/>
  </sheetData>
  <sheetProtection password="CC09" sheet="1" objects="1" scenarios="1" formatColumns="0" formatRows="0"/>
  <protectedRanges>
    <protectedRange sqref="T11 V11:V12 I14:L17 I19:L20 E11 G11:G12 D14:G17 S14:V17 A47:B49 X22:AA24 I22:L24 J11 O11 Q11:Q12 N14:Q17 N19:Q20 N22:Q24 S22:V24 L11:L12 D19:G20 D22:G24 Y11 AA11:AA12 X14:AA17 S19:V20 A39:B41 A31:B33 X19:AA20" name="Диапазон1"/>
  </protectedRanges>
  <mergeCells count="43">
    <mergeCell ref="A88:B88"/>
    <mergeCell ref="H59:L59"/>
    <mergeCell ref="A34:B34"/>
    <mergeCell ref="A42:B42"/>
    <mergeCell ref="A50:B50"/>
    <mergeCell ref="M59:Q59"/>
    <mergeCell ref="R115:V115"/>
    <mergeCell ref="Z1:AA1"/>
    <mergeCell ref="A3:AA3"/>
    <mergeCell ref="W5:AA5"/>
    <mergeCell ref="A5:A6"/>
    <mergeCell ref="B5:B6"/>
    <mergeCell ref="Z2:AA2"/>
    <mergeCell ref="R5:V5"/>
    <mergeCell ref="C5:G5"/>
    <mergeCell ref="A96:B96"/>
    <mergeCell ref="A104:B104"/>
    <mergeCell ref="H5:L5"/>
    <mergeCell ref="M5:Q5"/>
    <mergeCell ref="A59:A60"/>
    <mergeCell ref="B59:B60"/>
    <mergeCell ref="C59:G59"/>
    <mergeCell ref="R59:V59"/>
    <mergeCell ref="W59:AA59"/>
    <mergeCell ref="AB59:AF59"/>
    <mergeCell ref="A115:A116"/>
    <mergeCell ref="M167:Q167"/>
    <mergeCell ref="C167:G167"/>
    <mergeCell ref="H167:L167"/>
    <mergeCell ref="W115:AA115"/>
    <mergeCell ref="AB115:AF115"/>
    <mergeCell ref="A144:B144"/>
    <mergeCell ref="A152:B152"/>
    <mergeCell ref="A160:B160"/>
    <mergeCell ref="B115:B116"/>
    <mergeCell ref="C115:G115"/>
    <mergeCell ref="H115:L115"/>
    <mergeCell ref="M115:Q115"/>
    <mergeCell ref="A196:B196"/>
    <mergeCell ref="A204:B204"/>
    <mergeCell ref="A212:B212"/>
    <mergeCell ref="A167:A168"/>
    <mergeCell ref="B167:B168"/>
  </mergeCells>
  <phoneticPr fontId="0" type="noConversion"/>
  <hyperlinks>
    <hyperlink ref="A34:B34" location="'Баланс энергии'!A30" display="Добавить"/>
    <hyperlink ref="A42:B42" location="'Баланс энергии'!A36" display="Добавить"/>
    <hyperlink ref="A50:B50" location="'Баланс энергии'!A36" display="Добавить"/>
    <hyperlink ref="A196:B196" location="'Баланс энергии'!A30" display="Добавить"/>
    <hyperlink ref="A204:B204" location="'Баланс энергии'!A36" display="Добавить"/>
    <hyperlink ref="A212:B212" location="'Баланс энергии'!A36" display="Добавить"/>
  </hyperlinks>
  <pageMargins left="0.15748031496062992" right="0.35433070866141736" top="0.39370078740157483" bottom="0.39370078740157483" header="0.51181102362204722" footer="0"/>
  <pageSetup paperSize="9" scale="29" orientation="landscape" r:id="rId1"/>
  <headerFooter alignWithMargins="0"/>
  <rowBreaks count="1" manualBreakCount="1">
    <brk id="55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F218"/>
  <sheetViews>
    <sheetView tabSelected="1" view="pageBreakPreview" zoomScale="70" zoomScaleNormal="75" zoomScaleSheetLayoutView="70" zoomScalePageLayoutView="39" workbookViewId="0">
      <selection activeCell="W72" sqref="W72"/>
    </sheetView>
  </sheetViews>
  <sheetFormatPr defaultRowHeight="12.75"/>
  <cols>
    <col min="1" max="1" width="5.42578125" style="2" customWidth="1"/>
    <col min="2" max="2" width="46.140625" style="2" customWidth="1"/>
    <col min="3" max="27" width="10.28515625" style="2" customWidth="1"/>
    <col min="28" max="16384" width="9.140625" style="2"/>
  </cols>
  <sheetData>
    <row r="1" spans="1:27" ht="15.75">
      <c r="K1" s="150"/>
      <c r="L1" s="150"/>
      <c r="Z1" s="150" t="s">
        <v>45</v>
      </c>
      <c r="AA1" s="150"/>
    </row>
    <row r="2" spans="1:27" ht="15.7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47"/>
      <c r="Z2" s="5"/>
      <c r="AA2" s="47" t="s">
        <v>25</v>
      </c>
    </row>
    <row r="3" spans="1:27" ht="25.5" customHeight="1">
      <c r="A3" s="147" t="s">
        <v>80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27" ht="13.5" thickBot="1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</row>
    <row r="5" spans="1:27" s="1" customFormat="1" ht="38.25" customHeight="1">
      <c r="A5" s="140" t="s">
        <v>19</v>
      </c>
      <c r="B5" s="151" t="s">
        <v>1</v>
      </c>
      <c r="C5" s="140" t="s">
        <v>88</v>
      </c>
      <c r="D5" s="144"/>
      <c r="E5" s="144"/>
      <c r="F5" s="144"/>
      <c r="G5" s="145"/>
      <c r="H5" s="140" t="s">
        <v>89</v>
      </c>
      <c r="I5" s="144"/>
      <c r="J5" s="144"/>
      <c r="K5" s="144"/>
      <c r="L5" s="145"/>
      <c r="M5" s="140" t="s">
        <v>90</v>
      </c>
      <c r="N5" s="144"/>
      <c r="O5" s="144"/>
      <c r="P5" s="144"/>
      <c r="Q5" s="145"/>
      <c r="R5" s="140" t="s">
        <v>91</v>
      </c>
      <c r="S5" s="144"/>
      <c r="T5" s="144"/>
      <c r="U5" s="144"/>
      <c r="V5" s="145"/>
      <c r="W5" s="140" t="s">
        <v>92</v>
      </c>
      <c r="X5" s="144"/>
      <c r="Y5" s="144"/>
      <c r="Z5" s="144"/>
      <c r="AA5" s="145"/>
    </row>
    <row r="6" spans="1:27" s="1" customFormat="1" ht="16.5" thickBot="1">
      <c r="A6" s="141"/>
      <c r="B6" s="152"/>
      <c r="C6" s="10" t="s">
        <v>2</v>
      </c>
      <c r="D6" s="11" t="s">
        <v>9</v>
      </c>
      <c r="E6" s="11" t="s">
        <v>10</v>
      </c>
      <c r="F6" s="11" t="s">
        <v>11</v>
      </c>
      <c r="G6" s="12" t="s">
        <v>12</v>
      </c>
      <c r="H6" s="10" t="s">
        <v>2</v>
      </c>
      <c r="I6" s="11" t="s">
        <v>9</v>
      </c>
      <c r="J6" s="11" t="s">
        <v>10</v>
      </c>
      <c r="K6" s="11" t="s">
        <v>11</v>
      </c>
      <c r="L6" s="12" t="s">
        <v>12</v>
      </c>
      <c r="M6" s="10" t="s">
        <v>2</v>
      </c>
      <c r="N6" s="11" t="s">
        <v>9</v>
      </c>
      <c r="O6" s="11" t="s">
        <v>10</v>
      </c>
      <c r="P6" s="11" t="s">
        <v>11</v>
      </c>
      <c r="Q6" s="12" t="s">
        <v>12</v>
      </c>
      <c r="R6" s="10" t="s">
        <v>2</v>
      </c>
      <c r="S6" s="11" t="s">
        <v>9</v>
      </c>
      <c r="T6" s="11" t="s">
        <v>10</v>
      </c>
      <c r="U6" s="11" t="s">
        <v>11</v>
      </c>
      <c r="V6" s="12" t="s">
        <v>12</v>
      </c>
      <c r="W6" s="10" t="s">
        <v>2</v>
      </c>
      <c r="X6" s="11" t="s">
        <v>9</v>
      </c>
      <c r="Y6" s="11" t="s">
        <v>10</v>
      </c>
      <c r="Z6" s="11" t="s">
        <v>11</v>
      </c>
      <c r="AA6" s="12" t="s">
        <v>12</v>
      </c>
    </row>
    <row r="7" spans="1:27" s="17" customFormat="1" ht="13.5" thickBot="1">
      <c r="A7" s="13">
        <v>1</v>
      </c>
      <c r="B7" s="48">
        <v>2</v>
      </c>
      <c r="C7" s="13">
        <v>3</v>
      </c>
      <c r="D7" s="15">
        <v>4</v>
      </c>
      <c r="E7" s="15">
        <v>5</v>
      </c>
      <c r="F7" s="15">
        <v>6</v>
      </c>
      <c r="G7" s="16">
        <v>7</v>
      </c>
      <c r="H7" s="13">
        <v>8</v>
      </c>
      <c r="I7" s="15">
        <v>9</v>
      </c>
      <c r="J7" s="15">
        <v>10</v>
      </c>
      <c r="K7" s="15">
        <v>11</v>
      </c>
      <c r="L7" s="16">
        <v>12</v>
      </c>
      <c r="M7" s="13">
        <v>13</v>
      </c>
      <c r="N7" s="15">
        <v>14</v>
      </c>
      <c r="O7" s="15">
        <v>15</v>
      </c>
      <c r="P7" s="15">
        <v>16</v>
      </c>
      <c r="Q7" s="16">
        <v>17</v>
      </c>
      <c r="R7" s="13">
        <v>18</v>
      </c>
      <c r="S7" s="15">
        <v>19</v>
      </c>
      <c r="T7" s="15">
        <v>20</v>
      </c>
      <c r="U7" s="15">
        <v>21</v>
      </c>
      <c r="V7" s="16">
        <v>22</v>
      </c>
      <c r="W7" s="13">
        <v>23</v>
      </c>
      <c r="X7" s="15">
        <v>24</v>
      </c>
      <c r="Y7" s="15">
        <v>25</v>
      </c>
      <c r="Z7" s="15">
        <v>26</v>
      </c>
      <c r="AA7" s="16">
        <v>27</v>
      </c>
    </row>
    <row r="8" spans="1:27" s="1" customFormat="1" ht="28.5" customHeight="1">
      <c r="A8" s="18" t="s">
        <v>3</v>
      </c>
      <c r="B8" s="49" t="s">
        <v>26</v>
      </c>
      <c r="C8" s="55">
        <f>C18+C20+C21</f>
        <v>37.801399999999994</v>
      </c>
      <c r="D8" s="56">
        <f>D14+D15+D16+D17</f>
        <v>37.801400000000001</v>
      </c>
      <c r="E8" s="56">
        <f>E9+E14+E15+E16+E17</f>
        <v>0</v>
      </c>
      <c r="F8" s="56">
        <f>F9+F14+F15+F16+F17</f>
        <v>0.46565795566666424</v>
      </c>
      <c r="G8" s="93">
        <f>G9+G14+G15+G16+G17</f>
        <v>5.3100656943776414E-3</v>
      </c>
      <c r="H8" s="55">
        <f>H18+H20+H21</f>
        <v>36.141495750000004</v>
      </c>
      <c r="I8" s="56">
        <f>I14+I15+I16+I17</f>
        <v>36.141495749999997</v>
      </c>
      <c r="J8" s="56">
        <f>J9+J14+J15+J16+J17</f>
        <v>0</v>
      </c>
      <c r="K8" s="56">
        <f>K9+K14+K15+K16+K17</f>
        <v>0.46453110946200127</v>
      </c>
      <c r="L8" s="93">
        <f>L9+L14+L15+L16+L17</f>
        <v>3.9583814106460835E-3</v>
      </c>
      <c r="M8" s="55">
        <f>M18+M20+M21</f>
        <v>37.229300000000002</v>
      </c>
      <c r="N8" s="56">
        <f>N14+N15+N16+N17</f>
        <v>37.229300000000002</v>
      </c>
      <c r="O8" s="56">
        <f>O9+O14+O15+O16+O17</f>
        <v>0</v>
      </c>
      <c r="P8" s="56">
        <f>P9+P14+P15+P16+P17</f>
        <v>0.48490980360000435</v>
      </c>
      <c r="Q8" s="93">
        <f>Q9+Q14+Q15+Q16+Q17</f>
        <v>4.0415201719175009E-3</v>
      </c>
      <c r="R8" s="55">
        <f>R18+R20+R21</f>
        <v>36.685397875</v>
      </c>
      <c r="S8" s="56">
        <f>S14+S15+S16+S17</f>
        <v>36.685397875</v>
      </c>
      <c r="T8" s="56">
        <f>T9+T14+T15+T16+T17</f>
        <v>0</v>
      </c>
      <c r="U8" s="56">
        <f>U9+U14+U15+U16+U17</f>
        <v>0.47472154433525304</v>
      </c>
      <c r="V8" s="93">
        <f>V9+V14+V15+V16+V17</f>
        <v>3.999246174124893E-3</v>
      </c>
      <c r="W8" s="55">
        <f>W18+W20+W21</f>
        <v>36.166800000000009</v>
      </c>
      <c r="X8" s="56">
        <f>X14+X15+X16+X17</f>
        <v>36.166800000000002</v>
      </c>
      <c r="Y8" s="56">
        <f>Y9+Y14+Y15+Y16+Y17</f>
        <v>0</v>
      </c>
      <c r="Z8" s="56">
        <f>Z9+Z14+Z15+Z16+Z17</f>
        <v>0.4634328816000064</v>
      </c>
      <c r="AA8" s="57">
        <f>AA9+AA14+AA15+AA16+AA17</f>
        <v>3.0056417640062505E-3</v>
      </c>
    </row>
    <row r="9" spans="1:27" s="1" customFormat="1" ht="15.75">
      <c r="A9" s="20" t="s">
        <v>13</v>
      </c>
      <c r="B9" s="23" t="s">
        <v>21</v>
      </c>
      <c r="C9" s="94" t="s">
        <v>31</v>
      </c>
      <c r="D9" s="61" t="s">
        <v>31</v>
      </c>
      <c r="E9" s="58">
        <f>E11</f>
        <v>0</v>
      </c>
      <c r="F9" s="58">
        <f>F11+F12</f>
        <v>0.46565795566666424</v>
      </c>
      <c r="G9" s="95">
        <f>G11+G12+G13</f>
        <v>5.3100656943776414E-3</v>
      </c>
      <c r="H9" s="94" t="s">
        <v>31</v>
      </c>
      <c r="I9" s="61" t="s">
        <v>31</v>
      </c>
      <c r="J9" s="58">
        <f>J11</f>
        <v>0</v>
      </c>
      <c r="K9" s="58">
        <f>K11+K12</f>
        <v>0.46453110946200127</v>
      </c>
      <c r="L9" s="95">
        <f>L11+L12+L13</f>
        <v>3.9583814106460835E-3</v>
      </c>
      <c r="M9" s="94" t="s">
        <v>31</v>
      </c>
      <c r="N9" s="61" t="s">
        <v>31</v>
      </c>
      <c r="O9" s="58">
        <f>O11</f>
        <v>0</v>
      </c>
      <c r="P9" s="58">
        <f>P11+P12</f>
        <v>0.48490980360000435</v>
      </c>
      <c r="Q9" s="95">
        <f>Q11+Q12+Q13</f>
        <v>4.0415201719175009E-3</v>
      </c>
      <c r="R9" s="94" t="s">
        <v>31</v>
      </c>
      <c r="S9" s="61" t="s">
        <v>31</v>
      </c>
      <c r="T9" s="58">
        <f>T11</f>
        <v>0</v>
      </c>
      <c r="U9" s="58">
        <f>U11+U12</f>
        <v>0.47472154433525304</v>
      </c>
      <c r="V9" s="95">
        <f>V11+V12+V13</f>
        <v>3.999246174124893E-3</v>
      </c>
      <c r="W9" s="94" t="s">
        <v>31</v>
      </c>
      <c r="X9" s="61" t="s">
        <v>31</v>
      </c>
      <c r="Y9" s="58">
        <f>Y11</f>
        <v>0</v>
      </c>
      <c r="Z9" s="58">
        <f>Z11+Z12</f>
        <v>0.4634328816000064</v>
      </c>
      <c r="AA9" s="59">
        <f>AA11+AA12+AA13</f>
        <v>3.0056417640062505E-3</v>
      </c>
    </row>
    <row r="10" spans="1:27" s="1" customFormat="1" ht="15.75">
      <c r="A10" s="20"/>
      <c r="B10" s="23" t="s">
        <v>22</v>
      </c>
      <c r="C10" s="94" t="s">
        <v>31</v>
      </c>
      <c r="D10" s="96" t="s">
        <v>31</v>
      </c>
      <c r="E10" s="62" t="s">
        <v>31</v>
      </c>
      <c r="F10" s="62" t="s">
        <v>31</v>
      </c>
      <c r="G10" s="97" t="s">
        <v>31</v>
      </c>
      <c r="H10" s="94" t="s">
        <v>31</v>
      </c>
      <c r="I10" s="96" t="s">
        <v>31</v>
      </c>
      <c r="J10" s="62" t="s">
        <v>31</v>
      </c>
      <c r="K10" s="62" t="s">
        <v>31</v>
      </c>
      <c r="L10" s="97" t="s">
        <v>31</v>
      </c>
      <c r="M10" s="94" t="s">
        <v>31</v>
      </c>
      <c r="N10" s="96" t="s">
        <v>31</v>
      </c>
      <c r="O10" s="62" t="s">
        <v>31</v>
      </c>
      <c r="P10" s="62" t="s">
        <v>31</v>
      </c>
      <c r="Q10" s="97" t="s">
        <v>31</v>
      </c>
      <c r="R10" s="94" t="s">
        <v>31</v>
      </c>
      <c r="S10" s="96" t="s">
        <v>31</v>
      </c>
      <c r="T10" s="62" t="s">
        <v>31</v>
      </c>
      <c r="U10" s="62" t="s">
        <v>31</v>
      </c>
      <c r="V10" s="97" t="s">
        <v>31</v>
      </c>
      <c r="W10" s="94" t="s">
        <v>31</v>
      </c>
      <c r="X10" s="96" t="s">
        <v>31</v>
      </c>
      <c r="Y10" s="62" t="s">
        <v>31</v>
      </c>
      <c r="Z10" s="62" t="s">
        <v>31</v>
      </c>
      <c r="AA10" s="63" t="s">
        <v>31</v>
      </c>
    </row>
    <row r="11" spans="1:27" s="1" customFormat="1" ht="15.75">
      <c r="A11" s="20" t="s">
        <v>33</v>
      </c>
      <c r="B11" s="23" t="s">
        <v>9</v>
      </c>
      <c r="C11" s="94" t="s">
        <v>31</v>
      </c>
      <c r="D11" s="64" t="s">
        <v>31</v>
      </c>
      <c r="E11" s="71"/>
      <c r="F11" s="66">
        <f>D8-D18-D20-D21-G11-E11</f>
        <v>0.46565795566666424</v>
      </c>
      <c r="G11" s="71"/>
      <c r="H11" s="94" t="s">
        <v>31</v>
      </c>
      <c r="I11" s="64" t="s">
        <v>31</v>
      </c>
      <c r="J11" s="71"/>
      <c r="K11" s="66">
        <f>I8-I18-I20-I21-L11-J11</f>
        <v>0.46453110946200127</v>
      </c>
      <c r="L11" s="71"/>
      <c r="M11" s="94" t="s">
        <v>31</v>
      </c>
      <c r="N11" s="64" t="s">
        <v>31</v>
      </c>
      <c r="O11" s="71"/>
      <c r="P11" s="66">
        <f>N8-N18-N20-N21-Q11-O11</f>
        <v>0.48490980360000435</v>
      </c>
      <c r="Q11" s="71"/>
      <c r="R11" s="94" t="s">
        <v>31</v>
      </c>
      <c r="S11" s="64" t="s">
        <v>31</v>
      </c>
      <c r="T11" s="71"/>
      <c r="U11" s="66">
        <f>S8-S18-S20-S21-V11-T11</f>
        <v>0.47472154433525304</v>
      </c>
      <c r="V11" s="71"/>
      <c r="W11" s="94" t="s">
        <v>31</v>
      </c>
      <c r="X11" s="64" t="s">
        <v>31</v>
      </c>
      <c r="Y11" s="71"/>
      <c r="Z11" s="66">
        <f>X8-X18-X20-X21-AA11-Y11</f>
        <v>0.4634328816000064</v>
      </c>
      <c r="AA11" s="67"/>
    </row>
    <row r="12" spans="1:27" s="1" customFormat="1" ht="15.75">
      <c r="A12" s="20" t="s">
        <v>34</v>
      </c>
      <c r="B12" s="23" t="s">
        <v>10</v>
      </c>
      <c r="C12" s="94" t="s">
        <v>31</v>
      </c>
      <c r="D12" s="64" t="s">
        <v>31</v>
      </c>
      <c r="E12" s="64" t="s">
        <v>31</v>
      </c>
      <c r="F12" s="66">
        <f>E8-E18-E20-E21-G12</f>
        <v>0</v>
      </c>
      <c r="G12" s="71"/>
      <c r="H12" s="94" t="s">
        <v>31</v>
      </c>
      <c r="I12" s="64" t="s">
        <v>31</v>
      </c>
      <c r="J12" s="64" t="s">
        <v>31</v>
      </c>
      <c r="K12" s="66">
        <f>J8-J18-J20-J21-L12</f>
        <v>0</v>
      </c>
      <c r="L12" s="71"/>
      <c r="M12" s="94" t="s">
        <v>31</v>
      </c>
      <c r="N12" s="64" t="s">
        <v>31</v>
      </c>
      <c r="O12" s="64" t="s">
        <v>31</v>
      </c>
      <c r="P12" s="66">
        <f>O8-O18-O20-O21-Q12</f>
        <v>0</v>
      </c>
      <c r="Q12" s="71"/>
      <c r="R12" s="94" t="s">
        <v>31</v>
      </c>
      <c r="S12" s="64" t="s">
        <v>31</v>
      </c>
      <c r="T12" s="64" t="s">
        <v>31</v>
      </c>
      <c r="U12" s="66">
        <f>T8-T18-T20-T21-V12</f>
        <v>0</v>
      </c>
      <c r="V12" s="71"/>
      <c r="W12" s="94" t="s">
        <v>31</v>
      </c>
      <c r="X12" s="64" t="s">
        <v>31</v>
      </c>
      <c r="Y12" s="64" t="s">
        <v>31</v>
      </c>
      <c r="Z12" s="66">
        <f>Y8-Y18-Y20-Y21-AA12</f>
        <v>0</v>
      </c>
      <c r="AA12" s="67"/>
    </row>
    <row r="13" spans="1:27" s="1" customFormat="1" ht="15.75">
      <c r="A13" s="20" t="s">
        <v>35</v>
      </c>
      <c r="B13" s="23" t="s">
        <v>11</v>
      </c>
      <c r="C13" s="94" t="s">
        <v>31</v>
      </c>
      <c r="D13" s="64" t="s">
        <v>31</v>
      </c>
      <c r="E13" s="64" t="s">
        <v>31</v>
      </c>
      <c r="F13" s="64" t="s">
        <v>31</v>
      </c>
      <c r="G13" s="66">
        <f>F8-F18-F20-F21</f>
        <v>5.3100656943776414E-3</v>
      </c>
      <c r="H13" s="94" t="s">
        <v>31</v>
      </c>
      <c r="I13" s="64" t="s">
        <v>31</v>
      </c>
      <c r="J13" s="64" t="s">
        <v>31</v>
      </c>
      <c r="K13" s="64" t="s">
        <v>31</v>
      </c>
      <c r="L13" s="66">
        <f>K8-K18-K20-K21</f>
        <v>3.9583814106460835E-3</v>
      </c>
      <c r="M13" s="94" t="s">
        <v>31</v>
      </c>
      <c r="N13" s="64" t="s">
        <v>31</v>
      </c>
      <c r="O13" s="64" t="s">
        <v>31</v>
      </c>
      <c r="P13" s="64" t="s">
        <v>31</v>
      </c>
      <c r="Q13" s="66">
        <f>P8-P18-P20-P21</f>
        <v>4.0415201719175009E-3</v>
      </c>
      <c r="R13" s="94" t="s">
        <v>31</v>
      </c>
      <c r="S13" s="64" t="s">
        <v>31</v>
      </c>
      <c r="T13" s="64" t="s">
        <v>31</v>
      </c>
      <c r="U13" s="64" t="s">
        <v>31</v>
      </c>
      <c r="V13" s="66">
        <f>U8-U18-U20-U21</f>
        <v>3.999246174124893E-3</v>
      </c>
      <c r="W13" s="94" t="s">
        <v>31</v>
      </c>
      <c r="X13" s="64" t="s">
        <v>31</v>
      </c>
      <c r="Y13" s="64" t="s">
        <v>31</v>
      </c>
      <c r="Z13" s="64" t="s">
        <v>31</v>
      </c>
      <c r="AA13" s="68">
        <f>Z8-Z18-Z20-Z21</f>
        <v>3.0056417640062505E-3</v>
      </c>
    </row>
    <row r="14" spans="1:27" s="1" customFormat="1" ht="15.75">
      <c r="A14" s="20" t="s">
        <v>14</v>
      </c>
      <c r="B14" s="21" t="s">
        <v>38</v>
      </c>
      <c r="C14" s="98">
        <f>SUM(D14:G14)</f>
        <v>0</v>
      </c>
      <c r="D14" s="71"/>
      <c r="E14" s="71"/>
      <c r="F14" s="71"/>
      <c r="G14" s="71"/>
      <c r="H14" s="98">
        <f>SUM(I14:L14)</f>
        <v>0</v>
      </c>
      <c r="I14" s="71"/>
      <c r="J14" s="71"/>
      <c r="K14" s="71"/>
      <c r="L14" s="71"/>
      <c r="M14" s="98">
        <f>SUM(N14:Q14)</f>
        <v>0</v>
      </c>
      <c r="N14" s="71"/>
      <c r="O14" s="71"/>
      <c r="P14" s="71"/>
      <c r="Q14" s="71"/>
      <c r="R14" s="98">
        <f>SUM(S14:V14)</f>
        <v>0</v>
      </c>
      <c r="S14" s="71"/>
      <c r="T14" s="71"/>
      <c r="U14" s="71"/>
      <c r="V14" s="71"/>
      <c r="W14" s="98">
        <f>SUM(X14:AA14)</f>
        <v>0</v>
      </c>
      <c r="X14" s="71"/>
      <c r="Y14" s="71"/>
      <c r="Z14" s="71"/>
      <c r="AA14" s="67"/>
    </row>
    <row r="15" spans="1:27" s="1" customFormat="1" ht="15.75">
      <c r="A15" s="20" t="s">
        <v>15</v>
      </c>
      <c r="B15" s="21" t="s">
        <v>85</v>
      </c>
      <c r="C15" s="98">
        <f>SUM(D15:G15)</f>
        <v>0</v>
      </c>
      <c r="D15" s="71"/>
      <c r="E15" s="71"/>
      <c r="F15" s="71"/>
      <c r="G15" s="71"/>
      <c r="H15" s="98">
        <f>SUM(I15:L15)</f>
        <v>0</v>
      </c>
      <c r="I15" s="71"/>
      <c r="J15" s="71"/>
      <c r="K15" s="71"/>
      <c r="L15" s="71"/>
      <c r="M15" s="98">
        <f>SUM(N15:Q15)</f>
        <v>0</v>
      </c>
      <c r="N15" s="71"/>
      <c r="O15" s="71"/>
      <c r="P15" s="71"/>
      <c r="Q15" s="71"/>
      <c r="R15" s="98">
        <f>SUM(S15:V15)</f>
        <v>0</v>
      </c>
      <c r="S15" s="71"/>
      <c r="T15" s="71"/>
      <c r="U15" s="71"/>
      <c r="V15" s="71"/>
      <c r="W15" s="98">
        <f>SUM(X15:AA15)</f>
        <v>0</v>
      </c>
      <c r="X15" s="71"/>
      <c r="Y15" s="71"/>
      <c r="Z15" s="71"/>
      <c r="AA15" s="67"/>
    </row>
    <row r="16" spans="1:27" s="1" customFormat="1" ht="15.75">
      <c r="A16" s="20" t="s">
        <v>16</v>
      </c>
      <c r="B16" s="21" t="s">
        <v>84</v>
      </c>
      <c r="C16" s="98">
        <f>SUM(D16:G16)</f>
        <v>37.801400000000001</v>
      </c>
      <c r="D16" s="71">
        <f>36.58+1.182+0.0381+0.0013</f>
        <v>37.801400000000001</v>
      </c>
      <c r="E16" s="71"/>
      <c r="F16" s="71"/>
      <c r="G16" s="71"/>
      <c r="H16" s="98">
        <f>SUM(I16:L16)</f>
        <v>36.141495749999997</v>
      </c>
      <c r="I16" s="71">
        <f>36.13879575+0.0027</f>
        <v>36.141495749999997</v>
      </c>
      <c r="J16" s="71"/>
      <c r="K16" s="71"/>
      <c r="L16" s="71"/>
      <c r="M16" s="98">
        <f>SUM(N16:Q16)</f>
        <v>37.229300000000002</v>
      </c>
      <c r="N16" s="71">
        <f>37+0.2289+0.0004</f>
        <v>37.229300000000002</v>
      </c>
      <c r="O16" s="71"/>
      <c r="P16" s="71"/>
      <c r="Q16" s="71"/>
      <c r="R16" s="98">
        <f>SUM(S16:V16)</f>
        <v>36.685397875</v>
      </c>
      <c r="S16" s="71">
        <f>(I16+N16)/2</f>
        <v>36.685397875</v>
      </c>
      <c r="T16" s="71"/>
      <c r="U16" s="71"/>
      <c r="V16" s="71"/>
      <c r="W16" s="98">
        <f>SUM(X16:AA16)</f>
        <v>36.166800000000002</v>
      </c>
      <c r="X16" s="71">
        <f>37.4-0.1199-0.004+0.8784+0.0283+0.0009-1.9521-0.0648</f>
        <v>36.166800000000002</v>
      </c>
      <c r="Y16" s="71"/>
      <c r="Z16" s="71"/>
      <c r="AA16" s="67"/>
    </row>
    <row r="17" spans="1:27" s="1" customFormat="1" ht="15.75">
      <c r="A17" s="20" t="s">
        <v>17</v>
      </c>
      <c r="B17" s="21" t="s">
        <v>62</v>
      </c>
      <c r="C17" s="98">
        <f>SUM(D17:G17)</f>
        <v>0</v>
      </c>
      <c r="D17" s="71"/>
      <c r="E17" s="71"/>
      <c r="F17" s="71"/>
      <c r="G17" s="71"/>
      <c r="H17" s="98">
        <f>SUM(I17:L17)</f>
        <v>0</v>
      </c>
      <c r="I17" s="71"/>
      <c r="J17" s="71"/>
      <c r="K17" s="71"/>
      <c r="L17" s="71"/>
      <c r="M17" s="98">
        <f>SUM(N17:Q17)</f>
        <v>0</v>
      </c>
      <c r="N17" s="71"/>
      <c r="O17" s="71"/>
      <c r="P17" s="71"/>
      <c r="Q17" s="71"/>
      <c r="R17" s="98">
        <f>SUM(S17:V17)</f>
        <v>0</v>
      </c>
      <c r="S17" s="71"/>
      <c r="T17" s="71"/>
      <c r="U17" s="71"/>
      <c r="V17" s="71"/>
      <c r="W17" s="98">
        <f>SUM(X17:AA17)</f>
        <v>0</v>
      </c>
      <c r="X17" s="71"/>
      <c r="Y17" s="71"/>
      <c r="Z17" s="71"/>
      <c r="AA17" s="67"/>
    </row>
    <row r="18" spans="1:27" s="1" customFormat="1" ht="15.75">
      <c r="A18" s="20" t="s">
        <v>4</v>
      </c>
      <c r="B18" s="23" t="s">
        <v>27</v>
      </c>
      <c r="C18" s="69">
        <f>SUM(D18:G18)</f>
        <v>0.32673123273749488</v>
      </c>
      <c r="D18" s="66">
        <f>D8*D19/100</f>
        <v>0.31620871100000003</v>
      </c>
      <c r="E18" s="66">
        <f>E8*E19/100</f>
        <v>0</v>
      </c>
      <c r="F18" s="66">
        <f>F8*F19/100</f>
        <v>1.0514556638953279E-2</v>
      </c>
      <c r="G18" s="66">
        <f>G8*G19/100</f>
        <v>7.9650985415664616E-6</v>
      </c>
      <c r="H18" s="69">
        <f>SUM(I18:L18)</f>
        <v>0.31214330616147112</v>
      </c>
      <c r="I18" s="66">
        <f>I8*I19/100</f>
        <v>0.30156464053799997</v>
      </c>
      <c r="J18" s="66">
        <f>J8*J19/100</f>
        <v>0</v>
      </c>
      <c r="K18" s="66">
        <f>K8*K19/100</f>
        <v>1.0572728051355148E-2</v>
      </c>
      <c r="L18" s="66">
        <f>L8*L19/100</f>
        <v>5.9375721159691254E-6</v>
      </c>
      <c r="M18" s="69">
        <f>SUM(N18:Q18)</f>
        <v>0.32166454210834478</v>
      </c>
      <c r="N18" s="66">
        <f>N8*N19/100</f>
        <v>0.3107901964</v>
      </c>
      <c r="O18" s="66">
        <f>O8*O19/100</f>
        <v>0</v>
      </c>
      <c r="P18" s="66">
        <f>P8*P19/100</f>
        <v>1.0868283428086899E-2</v>
      </c>
      <c r="Q18" s="66">
        <f>Q8*Q19/100</f>
        <v>6.0622802578762507E-6</v>
      </c>
      <c r="R18" s="69">
        <f>SUM(S18:V18)</f>
        <v>0.31690462769513938</v>
      </c>
      <c r="S18" s="66">
        <f>S8*S19/100</f>
        <v>0.30617633066475003</v>
      </c>
      <c r="T18" s="66">
        <f>T8*T19/100</f>
        <v>0</v>
      </c>
      <c r="U18" s="66">
        <f>U8*U19/100</f>
        <v>1.0722298161128192E-2</v>
      </c>
      <c r="V18" s="66">
        <f>V8*V19/100</f>
        <v>5.9988692611873388E-6</v>
      </c>
      <c r="W18" s="69">
        <f>SUM(X18:AA18)</f>
        <v>0.31379886669864615</v>
      </c>
      <c r="X18" s="66">
        <f>X8*X19/100</f>
        <v>0.30336711840000002</v>
      </c>
      <c r="Y18" s="66">
        <f>Y8*Y19/100</f>
        <v>0</v>
      </c>
      <c r="Z18" s="66">
        <f>Z8*Z19/100</f>
        <v>1.0427239836000144E-2</v>
      </c>
      <c r="AA18" s="66">
        <f>AA8*AA19/100</f>
        <v>4.5084626460093753E-6</v>
      </c>
    </row>
    <row r="19" spans="1:27" s="1" customFormat="1" ht="15.75">
      <c r="A19" s="20" t="s">
        <v>0</v>
      </c>
      <c r="B19" s="23" t="s">
        <v>28</v>
      </c>
      <c r="C19" s="69">
        <f>IF(C8=0,0,C18/C8*100)</f>
        <v>0.86433632811878636</v>
      </c>
      <c r="D19" s="58">
        <f>'Баланс энергии'!D19</f>
        <v>0.83650000000000002</v>
      </c>
      <c r="E19" s="58">
        <f>'Баланс энергии'!E19</f>
        <v>0</v>
      </c>
      <c r="F19" s="58">
        <f>'Баланс энергии'!F19</f>
        <v>2.258</v>
      </c>
      <c r="G19" s="58">
        <f>'Баланс энергии'!G19</f>
        <v>0.15</v>
      </c>
      <c r="H19" s="69">
        <f>IF(H8=0,0,H18/H8*100)</f>
        <v>0.86367013784002311</v>
      </c>
      <c r="I19" s="58">
        <f>'Баланс энергии'!I19</f>
        <v>0.83440000000000003</v>
      </c>
      <c r="J19" s="58">
        <f>'Баланс энергии'!J19</f>
        <v>0</v>
      </c>
      <c r="K19" s="58">
        <f>'Баланс энергии'!K19</f>
        <v>2.2759999999999998</v>
      </c>
      <c r="L19" s="58">
        <f>'Баланс энергии'!L19</f>
        <v>0.15</v>
      </c>
      <c r="M19" s="69">
        <f>IF(M8=0,0,M18/M8*100)</f>
        <v>0.86400910602225867</v>
      </c>
      <c r="N19" s="58">
        <f>'Баланс энергии'!N19</f>
        <v>0.83479999999999999</v>
      </c>
      <c r="O19" s="58">
        <f>'Баланс энергии'!O19</f>
        <v>0</v>
      </c>
      <c r="P19" s="58">
        <f>'Баланс энергии'!P19</f>
        <v>2.2412999999999998</v>
      </c>
      <c r="Q19" s="58">
        <f>'Баланс энергии'!Q19</f>
        <v>0.15</v>
      </c>
      <c r="R19" s="69">
        <f>IF(R8=0,0,R18/R8*100)</f>
        <v>0.86384405254358809</v>
      </c>
      <c r="S19" s="58">
        <f>'Баланс энергии'!S19</f>
        <v>0.83460000000000001</v>
      </c>
      <c r="T19" s="58">
        <f>'Баланс энергии'!T19</f>
        <v>0</v>
      </c>
      <c r="U19" s="58">
        <f>'Баланс энергии'!U19</f>
        <v>2.2586499999999998</v>
      </c>
      <c r="V19" s="58">
        <f>'Баланс энергии'!V19</f>
        <v>0.15</v>
      </c>
      <c r="W19" s="69">
        <f>IF(W8=0,0,W18/W8*100)</f>
        <v>0.86764343734763938</v>
      </c>
      <c r="X19" s="58">
        <f>'Баланс энергии'!X19</f>
        <v>0.83879999999999999</v>
      </c>
      <c r="Y19" s="58">
        <f>'Баланс энергии'!Y19</f>
        <v>0</v>
      </c>
      <c r="Z19" s="58">
        <f>'Баланс энергии'!Z19</f>
        <v>2.25</v>
      </c>
      <c r="AA19" s="58">
        <f>'Баланс энергии'!AA19</f>
        <v>0.15</v>
      </c>
    </row>
    <row r="20" spans="1:27" s="1" customFormat="1" ht="31.5">
      <c r="A20" s="20" t="s">
        <v>5</v>
      </c>
      <c r="B20" s="23" t="s">
        <v>42</v>
      </c>
      <c r="C20" s="99">
        <f>SUM(D20:G20)</f>
        <v>0</v>
      </c>
      <c r="D20" s="100"/>
      <c r="E20" s="100"/>
      <c r="F20" s="100"/>
      <c r="G20" s="101"/>
      <c r="H20" s="99">
        <f>SUM(I20:L20)</f>
        <v>0</v>
      </c>
      <c r="I20" s="100"/>
      <c r="J20" s="100"/>
      <c r="K20" s="100"/>
      <c r="L20" s="101"/>
      <c r="M20" s="99">
        <f>SUM(N20:Q20)</f>
        <v>0</v>
      </c>
      <c r="N20" s="100"/>
      <c r="O20" s="100"/>
      <c r="P20" s="100"/>
      <c r="Q20" s="101"/>
      <c r="R20" s="99">
        <f>SUM(S20:V20)</f>
        <v>0</v>
      </c>
      <c r="S20" s="100"/>
      <c r="T20" s="100"/>
      <c r="U20" s="100"/>
      <c r="V20" s="101"/>
      <c r="W20" s="99">
        <f>SUM(X20:AA20)</f>
        <v>0</v>
      </c>
      <c r="X20" s="100"/>
      <c r="Y20" s="100"/>
      <c r="Z20" s="100"/>
      <c r="AA20" s="102"/>
    </row>
    <row r="21" spans="1:27" s="1" customFormat="1" ht="15.75">
      <c r="A21" s="20" t="s">
        <v>6</v>
      </c>
      <c r="B21" s="23" t="s">
        <v>29</v>
      </c>
      <c r="C21" s="99">
        <f>SUM(D21:G21)</f>
        <v>37.4746687672625</v>
      </c>
      <c r="D21" s="58">
        <f>D22+D23+D24</f>
        <v>37.019533333333335</v>
      </c>
      <c r="E21" s="58">
        <f>E22+E23+E24</f>
        <v>0</v>
      </c>
      <c r="F21" s="58">
        <f>F22+F23+F24</f>
        <v>0.44983333333333331</v>
      </c>
      <c r="G21" s="58">
        <f>G8-G18-G20</f>
        <v>5.3021005958360746E-3</v>
      </c>
      <c r="H21" s="99">
        <f>SUM(I21:L21)</f>
        <v>35.82935244383853</v>
      </c>
      <c r="I21" s="58">
        <f>I22+I23+I24</f>
        <v>35.375399999999999</v>
      </c>
      <c r="J21" s="58">
        <f>J22+J23+J24</f>
        <v>0</v>
      </c>
      <c r="K21" s="58">
        <f>K22+K23+K24</f>
        <v>0.45</v>
      </c>
      <c r="L21" s="58">
        <f>L8-L18-L20</f>
        <v>3.9524438385301142E-3</v>
      </c>
      <c r="M21" s="99">
        <f>SUM(N21:Q21)</f>
        <v>36.907635457891658</v>
      </c>
      <c r="N21" s="58">
        <f>N22+N23+N24</f>
        <v>36.433599999999998</v>
      </c>
      <c r="O21" s="58">
        <f>O22+O23+O24</f>
        <v>0</v>
      </c>
      <c r="P21" s="58">
        <f>P22+P23+P24</f>
        <v>0.47</v>
      </c>
      <c r="Q21" s="58">
        <f>Q8-Q18-Q20</f>
        <v>4.0354578916596247E-3</v>
      </c>
      <c r="R21" s="99">
        <f>SUM(S21:V21)</f>
        <v>36.368493247304862</v>
      </c>
      <c r="S21" s="58">
        <f>S22+S23+S24</f>
        <v>35.904499999999999</v>
      </c>
      <c r="T21" s="58">
        <f>T22+T23+T24</f>
        <v>0</v>
      </c>
      <c r="U21" s="58">
        <f>U22+U23+U24</f>
        <v>0.45999999999999996</v>
      </c>
      <c r="V21" s="58">
        <f>V8-V18-V20</f>
        <v>3.9932473048637056E-3</v>
      </c>
      <c r="W21" s="99">
        <f>SUM(X21:AA21)</f>
        <v>35.853001133301362</v>
      </c>
      <c r="X21" s="58">
        <f>X22+X23+X24</f>
        <v>35.4</v>
      </c>
      <c r="Y21" s="58">
        <f>Y22+Y23+Y24</f>
        <v>0</v>
      </c>
      <c r="Z21" s="58">
        <f>Z22+Z23+Z24</f>
        <v>0.45</v>
      </c>
      <c r="AA21" s="59">
        <f>AA8-AA18-AA20</f>
        <v>3.001133301360241E-3</v>
      </c>
    </row>
    <row r="22" spans="1:27" s="1" customFormat="1" ht="15.75">
      <c r="A22" s="20" t="s">
        <v>36</v>
      </c>
      <c r="B22" s="21" t="s">
        <v>40</v>
      </c>
      <c r="C22" s="69">
        <f>SUM(D22:G22)</f>
        <v>27.423283333333334</v>
      </c>
      <c r="D22" s="72">
        <f>D51</f>
        <v>26.969533333333334</v>
      </c>
      <c r="E22" s="72"/>
      <c r="F22" s="72">
        <f>F51</f>
        <v>0.44983333333333331</v>
      </c>
      <c r="G22" s="103">
        <f>G47</f>
        <v>3.9166666666666673E-3</v>
      </c>
      <c r="H22" s="69">
        <f>SUM(I22:L22)</f>
        <v>25.729399999999998</v>
      </c>
      <c r="I22" s="72">
        <f>I51</f>
        <v>25.275399999999998</v>
      </c>
      <c r="J22" s="72"/>
      <c r="K22" s="72">
        <f>K51</f>
        <v>0.45</v>
      </c>
      <c r="L22" s="72">
        <f>L51</f>
        <v>4.0000000000000001E-3</v>
      </c>
      <c r="M22" s="69">
        <f>SUM(N22:Q22)</f>
        <v>26.607600000000001</v>
      </c>
      <c r="N22" s="72">
        <f>N51</f>
        <v>26.133600000000001</v>
      </c>
      <c r="O22" s="72"/>
      <c r="P22" s="72">
        <f>P51</f>
        <v>0.47</v>
      </c>
      <c r="Q22" s="72">
        <f>Q51</f>
        <v>4.0000000000000001E-3</v>
      </c>
      <c r="R22" s="69">
        <f>SUM(S22:V22)</f>
        <v>26.168499999999998</v>
      </c>
      <c r="S22" s="72">
        <f>S51</f>
        <v>25.704499999999996</v>
      </c>
      <c r="T22" s="72"/>
      <c r="U22" s="72">
        <f>U51</f>
        <v>0.45999999999999996</v>
      </c>
      <c r="V22" s="72">
        <f>V51</f>
        <v>4.0000000000000001E-3</v>
      </c>
      <c r="W22" s="69">
        <f>SUM(X22:AA22)</f>
        <v>25.852999999999998</v>
      </c>
      <c r="X22" s="72">
        <f>X51</f>
        <v>25.4</v>
      </c>
      <c r="Y22" s="72"/>
      <c r="Z22" s="72">
        <f>Z51</f>
        <v>0.45</v>
      </c>
      <c r="AA22" s="103">
        <f>AA51</f>
        <v>3.0000000000000001E-3</v>
      </c>
    </row>
    <row r="23" spans="1:27" s="1" customFormat="1" ht="15" customHeight="1">
      <c r="A23" s="20" t="s">
        <v>37</v>
      </c>
      <c r="B23" s="23" t="s">
        <v>83</v>
      </c>
      <c r="C23" s="69">
        <f>SUM(D23:G23)</f>
        <v>0</v>
      </c>
      <c r="D23" s="65"/>
      <c r="E23" s="65"/>
      <c r="F23" s="65"/>
      <c r="G23" s="104"/>
      <c r="H23" s="69">
        <f>SUM(I23:L23)</f>
        <v>0</v>
      </c>
      <c r="I23" s="65"/>
      <c r="J23" s="65"/>
      <c r="K23" s="65"/>
      <c r="L23" s="104"/>
      <c r="M23" s="69">
        <f>SUM(N23:Q23)</f>
        <v>0</v>
      </c>
      <c r="N23" s="65"/>
      <c r="O23" s="65"/>
      <c r="P23" s="65"/>
      <c r="Q23" s="104"/>
      <c r="R23" s="69">
        <f>SUM(S23:V23)</f>
        <v>0</v>
      </c>
      <c r="S23" s="65"/>
      <c r="T23" s="65"/>
      <c r="U23" s="65"/>
      <c r="V23" s="104"/>
      <c r="W23" s="69">
        <f>SUM(X23:AA23)</f>
        <v>0</v>
      </c>
      <c r="X23" s="65"/>
      <c r="Y23" s="65"/>
      <c r="Z23" s="65"/>
      <c r="AA23" s="74"/>
    </row>
    <row r="24" spans="1:27" s="1" customFormat="1" ht="24" customHeight="1" thickBot="1">
      <c r="A24" s="24" t="s">
        <v>41</v>
      </c>
      <c r="B24" s="25" t="s">
        <v>64</v>
      </c>
      <c r="C24" s="75">
        <f>SUM(D24:G24)</f>
        <v>10.050000000000001</v>
      </c>
      <c r="D24" s="76">
        <f>D39</f>
        <v>10.050000000000001</v>
      </c>
      <c r="E24" s="76"/>
      <c r="F24" s="76"/>
      <c r="G24" s="105"/>
      <c r="H24" s="75">
        <f>SUM(I24:L24)</f>
        <v>10.1</v>
      </c>
      <c r="I24" s="76">
        <f>I39</f>
        <v>10.1</v>
      </c>
      <c r="J24" s="76"/>
      <c r="K24" s="76"/>
      <c r="L24" s="105"/>
      <c r="M24" s="75">
        <f>SUM(N24:Q24)</f>
        <v>10.3</v>
      </c>
      <c r="N24" s="76">
        <f>N39</f>
        <v>10.3</v>
      </c>
      <c r="O24" s="76"/>
      <c r="P24" s="76"/>
      <c r="Q24" s="105"/>
      <c r="R24" s="75">
        <f>SUM(S24:V24)</f>
        <v>10.199999999999999</v>
      </c>
      <c r="S24" s="76">
        <f>S39</f>
        <v>10.199999999999999</v>
      </c>
      <c r="T24" s="76"/>
      <c r="U24" s="76"/>
      <c r="V24" s="105"/>
      <c r="W24" s="75">
        <f>SUM(X24:AA24)</f>
        <v>10</v>
      </c>
      <c r="X24" s="76">
        <f>X39</f>
        <v>10</v>
      </c>
      <c r="Y24" s="76"/>
      <c r="Z24" s="76"/>
      <c r="AA24" s="77"/>
    </row>
    <row r="25" spans="1:27" s="1" customFormat="1" ht="16.5" thickBot="1">
      <c r="A25" s="50"/>
      <c r="B25" s="51" t="s">
        <v>43</v>
      </c>
      <c r="C25" s="106"/>
      <c r="D25" s="79">
        <f>D8-D18-D20-D22-D23-D24-E11-F11-G11</f>
        <v>0</v>
      </c>
      <c r="E25" s="79">
        <f>E8-E18-E20-E22-E23-E24-F12-G12</f>
        <v>0</v>
      </c>
      <c r="F25" s="79">
        <f>F8-F18-F20-F22-F23-F24-G13</f>
        <v>0</v>
      </c>
      <c r="G25" s="79">
        <f>G8-G18-G20-G22-G23-G24</f>
        <v>1.3854339291694074E-3</v>
      </c>
      <c r="H25" s="106"/>
      <c r="I25" s="79">
        <f>I8-I18-I20-I22-I23-I24-J11-K11-L11</f>
        <v>1.7763568394002505E-15</v>
      </c>
      <c r="J25" s="79">
        <f>J8-J18-J20-J22-J23-J24-K12-L12</f>
        <v>0</v>
      </c>
      <c r="K25" s="79">
        <f>K8-K18-K20-K22-K23-K24-L13</f>
        <v>0</v>
      </c>
      <c r="L25" s="79">
        <f>L8-L18-L20-L22-L23-L24</f>
        <v>-4.7556161469885887E-5</v>
      </c>
      <c r="M25" s="107"/>
      <c r="N25" s="79">
        <f>N8-N18-N20-N22-N23-N24-O11-P11-Q11</f>
        <v>-3.5527136788005009E-15</v>
      </c>
      <c r="O25" s="79">
        <f>O8-O18-O20-O22-O23-O24-P12-Q12</f>
        <v>0</v>
      </c>
      <c r="P25" s="79">
        <f>P8-P18-P20-P22-P23-P24-Q13</f>
        <v>0</v>
      </c>
      <c r="Q25" s="79">
        <f>Q8-Q18-Q20-Q22-Q23-Q24</f>
        <v>3.5457891659624631E-5</v>
      </c>
      <c r="R25" s="107"/>
      <c r="S25" s="79">
        <f>S8-S18-S20-S22-S23-S24-T11-U11-V11</f>
        <v>3.5527136788005009E-15</v>
      </c>
      <c r="T25" s="79">
        <f>T8-T18-T20-T22-T23-T24-U12-V12</f>
        <v>0</v>
      </c>
      <c r="U25" s="79">
        <f>U8-U18-U20-U22-U23-U24-V13</f>
        <v>0</v>
      </c>
      <c r="V25" s="79">
        <f>V8-V18-V20-V22-V23-V24</f>
        <v>-6.7526951362945065E-6</v>
      </c>
      <c r="W25" s="107"/>
      <c r="X25" s="79">
        <f>X8-X18-X20-X22-X23-X24-Y11-Z11-AA11</f>
        <v>0</v>
      </c>
      <c r="Y25" s="79">
        <f>Y8-Y18-Y20-Y22-Y23-Y24-Z12-AA12</f>
        <v>0</v>
      </c>
      <c r="Z25" s="79">
        <f>Z8-Z18-Z20-Z22-Z23-Z24-AA13</f>
        <v>0</v>
      </c>
      <c r="AA25" s="80">
        <f>AA8-AA18-AA20-AA22-AA23-AA24</f>
        <v>1.1333013602409653E-6</v>
      </c>
    </row>
    <row r="26" spans="1:27" s="1" customFormat="1" ht="15.75">
      <c r="A26" s="33"/>
      <c r="B26" s="52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27" s="1" customFormat="1" ht="15.75">
      <c r="A27" s="33"/>
      <c r="B27" s="33" t="s">
        <v>30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27" ht="15.75">
      <c r="A28" s="33"/>
      <c r="B28" s="33"/>
      <c r="C28" s="33"/>
      <c r="D28" s="33"/>
      <c r="E28" s="33"/>
      <c r="F28" s="33"/>
      <c r="G28" s="33"/>
      <c r="H28" s="33"/>
      <c r="I28" s="33"/>
      <c r="J28" s="5"/>
      <c r="K28" s="5"/>
      <c r="L28" s="5"/>
    </row>
    <row r="29" spans="1:27" ht="16.5" thickBot="1">
      <c r="A29" s="33"/>
      <c r="B29" s="34" t="s">
        <v>70</v>
      </c>
      <c r="C29" s="33"/>
      <c r="D29" s="33"/>
      <c r="E29" s="33"/>
      <c r="F29" s="33"/>
      <c r="G29" s="33"/>
      <c r="H29" s="33"/>
      <c r="I29" s="33"/>
      <c r="J29" s="5"/>
      <c r="K29" s="5"/>
      <c r="L29" s="5"/>
    </row>
    <row r="30" spans="1:27" ht="31.5">
      <c r="A30" s="35" t="s">
        <v>7</v>
      </c>
      <c r="B30" s="36" t="s">
        <v>65</v>
      </c>
      <c r="C30" s="8" t="s">
        <v>2</v>
      </c>
      <c r="D30" s="8" t="s">
        <v>9</v>
      </c>
      <c r="E30" s="8" t="s">
        <v>10</v>
      </c>
      <c r="F30" s="8" t="s">
        <v>11</v>
      </c>
      <c r="G30" s="9" t="s">
        <v>12</v>
      </c>
      <c r="H30" s="8" t="s">
        <v>2</v>
      </c>
      <c r="I30" s="8" t="s">
        <v>9</v>
      </c>
      <c r="J30" s="8" t="s">
        <v>10</v>
      </c>
      <c r="K30" s="8" t="s">
        <v>11</v>
      </c>
      <c r="L30" s="9" t="s">
        <v>12</v>
      </c>
      <c r="M30" s="8" t="s">
        <v>2</v>
      </c>
      <c r="N30" s="8" t="s">
        <v>9</v>
      </c>
      <c r="O30" s="8" t="s">
        <v>10</v>
      </c>
      <c r="P30" s="8" t="s">
        <v>11</v>
      </c>
      <c r="Q30" s="9" t="s">
        <v>12</v>
      </c>
      <c r="R30" s="8" t="s">
        <v>2</v>
      </c>
      <c r="S30" s="8" t="s">
        <v>9</v>
      </c>
      <c r="T30" s="8" t="s">
        <v>10</v>
      </c>
      <c r="U30" s="8" t="s">
        <v>11</v>
      </c>
      <c r="V30" s="9" t="s">
        <v>12</v>
      </c>
      <c r="W30" s="8" t="s">
        <v>2</v>
      </c>
      <c r="X30" s="8" t="s">
        <v>9</v>
      </c>
      <c r="Y30" s="8" t="s">
        <v>10</v>
      </c>
      <c r="Z30" s="8" t="s">
        <v>11</v>
      </c>
      <c r="AA30" s="9" t="s">
        <v>12</v>
      </c>
    </row>
    <row r="31" spans="1:27" ht="15.75">
      <c r="A31" s="37"/>
      <c r="B31" s="38"/>
      <c r="C31" s="83">
        <f>SUM(D31:G31)</f>
        <v>0</v>
      </c>
      <c r="D31" s="84"/>
      <c r="E31" s="84"/>
      <c r="F31" s="84"/>
      <c r="G31" s="85"/>
      <c r="H31" s="109">
        <f>SUM(I31:L31)</f>
        <v>0</v>
      </c>
      <c r="I31" s="84"/>
      <c r="J31" s="84"/>
      <c r="K31" s="84"/>
      <c r="L31" s="85"/>
      <c r="M31" s="109">
        <f>SUM(N31:Q31)</f>
        <v>0</v>
      </c>
      <c r="N31" s="84"/>
      <c r="O31" s="84"/>
      <c r="P31" s="84"/>
      <c r="Q31" s="85"/>
      <c r="R31" s="109">
        <f>SUM(S31:V31)</f>
        <v>0</v>
      </c>
      <c r="S31" s="84"/>
      <c r="T31" s="84"/>
      <c r="U31" s="84"/>
      <c r="V31" s="85"/>
      <c r="W31" s="109">
        <f>SUM(X31:AA31)</f>
        <v>0</v>
      </c>
      <c r="X31" s="84"/>
      <c r="Y31" s="84"/>
      <c r="Z31" s="84"/>
      <c r="AA31" s="85"/>
    </row>
    <row r="32" spans="1:27" ht="15.75">
      <c r="A32" s="37"/>
      <c r="B32" s="38"/>
      <c r="C32" s="83">
        <f>SUM(D32:G32)</f>
        <v>0</v>
      </c>
      <c r="D32" s="84"/>
      <c r="E32" s="84"/>
      <c r="F32" s="84"/>
      <c r="G32" s="85"/>
      <c r="H32" s="109">
        <f>SUM(I32:L32)</f>
        <v>0</v>
      </c>
      <c r="I32" s="84"/>
      <c r="J32" s="84"/>
      <c r="K32" s="84"/>
      <c r="L32" s="85"/>
      <c r="M32" s="109">
        <f>SUM(N32:Q32)</f>
        <v>0</v>
      </c>
      <c r="N32" s="84"/>
      <c r="O32" s="84"/>
      <c r="P32" s="84"/>
      <c r="Q32" s="85"/>
      <c r="R32" s="109">
        <f>SUM(S32:V32)</f>
        <v>0</v>
      </c>
      <c r="S32" s="84"/>
      <c r="T32" s="84"/>
      <c r="U32" s="84"/>
      <c r="V32" s="85"/>
      <c r="W32" s="109">
        <f>SUM(X32:AA32)</f>
        <v>0</v>
      </c>
      <c r="X32" s="84"/>
      <c r="Y32" s="84"/>
      <c r="Z32" s="84"/>
      <c r="AA32" s="85"/>
    </row>
    <row r="33" spans="1:27" ht="15.75">
      <c r="A33" s="37"/>
      <c r="B33" s="38"/>
      <c r="C33" s="83">
        <f>SUM(D33:G33)</f>
        <v>0</v>
      </c>
      <c r="D33" s="84"/>
      <c r="E33" s="84"/>
      <c r="F33" s="84"/>
      <c r="G33" s="85"/>
      <c r="H33" s="109">
        <f>SUM(I33:L33)</f>
        <v>0</v>
      </c>
      <c r="I33" s="84"/>
      <c r="J33" s="84"/>
      <c r="K33" s="84"/>
      <c r="L33" s="85"/>
      <c r="M33" s="109">
        <f>SUM(N33:Q33)</f>
        <v>0</v>
      </c>
      <c r="N33" s="84"/>
      <c r="O33" s="84"/>
      <c r="P33" s="84"/>
      <c r="Q33" s="85"/>
      <c r="R33" s="109">
        <f>SUM(S33:V33)</f>
        <v>0</v>
      </c>
      <c r="S33" s="84"/>
      <c r="T33" s="84"/>
      <c r="U33" s="84"/>
      <c r="V33" s="85"/>
      <c r="W33" s="109">
        <f>SUM(X33:AA33)</f>
        <v>0</v>
      </c>
      <c r="X33" s="84"/>
      <c r="Y33" s="84"/>
      <c r="Z33" s="84"/>
      <c r="AA33" s="85"/>
    </row>
    <row r="34" spans="1:27" ht="16.5" thickBot="1">
      <c r="A34" s="53"/>
      <c r="B34" s="40" t="s">
        <v>46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</row>
    <row r="35" spans="1:27" ht="16.5" thickBot="1">
      <c r="A35" s="41"/>
      <c r="B35" s="42" t="s">
        <v>8</v>
      </c>
      <c r="C35" s="87">
        <f t="shared" ref="C35:AA35" si="0">SUM(C31:C33)</f>
        <v>0</v>
      </c>
      <c r="D35" s="87">
        <f t="shared" si="0"/>
        <v>0</v>
      </c>
      <c r="E35" s="87">
        <f t="shared" si="0"/>
        <v>0</v>
      </c>
      <c r="F35" s="87">
        <f t="shared" si="0"/>
        <v>0</v>
      </c>
      <c r="G35" s="88">
        <f t="shared" si="0"/>
        <v>0</v>
      </c>
      <c r="H35" s="110">
        <f t="shared" si="0"/>
        <v>0</v>
      </c>
      <c r="I35" s="110">
        <f t="shared" si="0"/>
        <v>0</v>
      </c>
      <c r="J35" s="110">
        <f t="shared" si="0"/>
        <v>0</v>
      </c>
      <c r="K35" s="110">
        <f t="shared" si="0"/>
        <v>0</v>
      </c>
      <c r="L35" s="111">
        <f t="shared" si="0"/>
        <v>0</v>
      </c>
      <c r="M35" s="110">
        <f t="shared" si="0"/>
        <v>0</v>
      </c>
      <c r="N35" s="110">
        <f t="shared" si="0"/>
        <v>0</v>
      </c>
      <c r="O35" s="110">
        <f t="shared" si="0"/>
        <v>0</v>
      </c>
      <c r="P35" s="110">
        <f t="shared" si="0"/>
        <v>0</v>
      </c>
      <c r="Q35" s="111">
        <f t="shared" si="0"/>
        <v>0</v>
      </c>
      <c r="R35" s="110">
        <f t="shared" si="0"/>
        <v>0</v>
      </c>
      <c r="S35" s="110">
        <f t="shared" si="0"/>
        <v>0</v>
      </c>
      <c r="T35" s="110">
        <f t="shared" si="0"/>
        <v>0</v>
      </c>
      <c r="U35" s="110">
        <f t="shared" si="0"/>
        <v>0</v>
      </c>
      <c r="V35" s="111">
        <f t="shared" si="0"/>
        <v>0</v>
      </c>
      <c r="W35" s="110">
        <f t="shared" si="0"/>
        <v>0</v>
      </c>
      <c r="X35" s="110">
        <f t="shared" si="0"/>
        <v>0</v>
      </c>
      <c r="Y35" s="110">
        <f t="shared" si="0"/>
        <v>0</v>
      </c>
      <c r="Z35" s="110">
        <f t="shared" si="0"/>
        <v>0</v>
      </c>
      <c r="AA35" s="111">
        <f t="shared" si="0"/>
        <v>0</v>
      </c>
    </row>
    <row r="36" spans="1:27">
      <c r="H36" s="39"/>
      <c r="I36" s="39"/>
    </row>
    <row r="37" spans="1:27" ht="16.5" thickBot="1">
      <c r="B37" s="34" t="s">
        <v>71</v>
      </c>
      <c r="H37" s="39"/>
      <c r="I37" s="39"/>
    </row>
    <row r="38" spans="1:27" ht="31.5">
      <c r="A38" s="35" t="s">
        <v>7</v>
      </c>
      <c r="B38" s="36" t="s">
        <v>65</v>
      </c>
      <c r="C38" s="8" t="s">
        <v>2</v>
      </c>
      <c r="D38" s="8" t="s">
        <v>9</v>
      </c>
      <c r="E38" s="8" t="s">
        <v>10</v>
      </c>
      <c r="F38" s="8" t="s">
        <v>11</v>
      </c>
      <c r="G38" s="9" t="s">
        <v>12</v>
      </c>
      <c r="H38" s="8" t="s">
        <v>2</v>
      </c>
      <c r="I38" s="8" t="s">
        <v>9</v>
      </c>
      <c r="J38" s="8" t="s">
        <v>10</v>
      </c>
      <c r="K38" s="8" t="s">
        <v>11</v>
      </c>
      <c r="L38" s="9" t="s">
        <v>12</v>
      </c>
      <c r="M38" s="8" t="s">
        <v>2</v>
      </c>
      <c r="N38" s="8" t="s">
        <v>9</v>
      </c>
      <c r="O38" s="8" t="s">
        <v>10</v>
      </c>
      <c r="P38" s="8" t="s">
        <v>11</v>
      </c>
      <c r="Q38" s="9" t="s">
        <v>12</v>
      </c>
      <c r="R38" s="8" t="s">
        <v>2</v>
      </c>
      <c r="S38" s="8" t="s">
        <v>9</v>
      </c>
      <c r="T38" s="8" t="s">
        <v>10</v>
      </c>
      <c r="U38" s="8" t="s">
        <v>11</v>
      </c>
      <c r="V38" s="9" t="s">
        <v>12</v>
      </c>
      <c r="W38" s="8" t="s">
        <v>2</v>
      </c>
      <c r="X38" s="8" t="s">
        <v>9</v>
      </c>
      <c r="Y38" s="8" t="s">
        <v>10</v>
      </c>
      <c r="Z38" s="8" t="s">
        <v>11</v>
      </c>
      <c r="AA38" s="9" t="s">
        <v>12</v>
      </c>
    </row>
    <row r="39" spans="1:27" ht="15.75">
      <c r="A39" s="43"/>
      <c r="B39" s="38" t="s">
        <v>81</v>
      </c>
      <c r="C39" s="83">
        <f>SUM(D39:G39)</f>
        <v>10.050000000000001</v>
      </c>
      <c r="D39" s="84">
        <f>[4]факт!$S$16</f>
        <v>10.050000000000001</v>
      </c>
      <c r="E39" s="84"/>
      <c r="F39" s="84"/>
      <c r="G39" s="85"/>
      <c r="H39" s="109">
        <f>SUM(I39:L39)</f>
        <v>10.1</v>
      </c>
      <c r="I39" s="84">
        <v>10.1</v>
      </c>
      <c r="J39" s="84"/>
      <c r="K39" s="84"/>
      <c r="L39" s="85"/>
      <c r="M39" s="109">
        <f>SUM(N39:Q39)</f>
        <v>10.3</v>
      </c>
      <c r="N39" s="84">
        <v>10.3</v>
      </c>
      <c r="O39" s="84"/>
      <c r="P39" s="84"/>
      <c r="Q39" s="85"/>
      <c r="R39" s="109">
        <f>SUM(S39:V39)</f>
        <v>10.199999999999999</v>
      </c>
      <c r="S39" s="84">
        <f>(I39+N39)/2</f>
        <v>10.199999999999999</v>
      </c>
      <c r="T39" s="84"/>
      <c r="U39" s="84"/>
      <c r="V39" s="85"/>
      <c r="W39" s="109">
        <f>SUM(X39:AA39)</f>
        <v>10</v>
      </c>
      <c r="X39" s="84">
        <v>10</v>
      </c>
      <c r="Y39" s="84"/>
      <c r="Z39" s="84"/>
      <c r="AA39" s="85"/>
    </row>
    <row r="40" spans="1:27" ht="15.75">
      <c r="A40" s="45"/>
      <c r="B40" s="46"/>
      <c r="C40" s="83">
        <f>SUM(D40:G40)</f>
        <v>0</v>
      </c>
      <c r="D40" s="84"/>
      <c r="E40" s="84"/>
      <c r="F40" s="84"/>
      <c r="G40" s="85"/>
      <c r="H40" s="109">
        <f>SUM(I40:L40)</f>
        <v>0</v>
      </c>
      <c r="I40" s="84"/>
      <c r="J40" s="84"/>
      <c r="K40" s="84"/>
      <c r="L40" s="85"/>
      <c r="M40" s="109">
        <f>SUM(N40:Q40)</f>
        <v>0</v>
      </c>
      <c r="N40" s="84"/>
      <c r="O40" s="84"/>
      <c r="P40" s="84"/>
      <c r="Q40" s="85"/>
      <c r="R40" s="109">
        <f>SUM(S40:V40)</f>
        <v>0</v>
      </c>
      <c r="S40" s="84"/>
      <c r="T40" s="84"/>
      <c r="U40" s="84"/>
      <c r="V40" s="85"/>
      <c r="W40" s="109">
        <f>SUM(X40:AA40)</f>
        <v>0</v>
      </c>
      <c r="X40" s="84"/>
      <c r="Y40" s="84"/>
      <c r="Z40" s="84"/>
      <c r="AA40" s="85"/>
    </row>
    <row r="41" spans="1:27" ht="15.75">
      <c r="A41" s="45"/>
      <c r="B41" s="46"/>
      <c r="C41" s="83">
        <f>SUM(D41:G41)</f>
        <v>0</v>
      </c>
      <c r="D41" s="84"/>
      <c r="E41" s="84"/>
      <c r="F41" s="84"/>
      <c r="G41" s="85"/>
      <c r="H41" s="109">
        <f>SUM(I41:L41)</f>
        <v>0</v>
      </c>
      <c r="I41" s="84"/>
      <c r="J41" s="84"/>
      <c r="K41" s="84"/>
      <c r="L41" s="85"/>
      <c r="M41" s="109">
        <f>SUM(N41:Q41)</f>
        <v>0</v>
      </c>
      <c r="N41" s="84"/>
      <c r="O41" s="84"/>
      <c r="P41" s="84"/>
      <c r="Q41" s="85"/>
      <c r="R41" s="109">
        <f>SUM(S41:V41)</f>
        <v>0</v>
      </c>
      <c r="S41" s="84"/>
      <c r="T41" s="84"/>
      <c r="U41" s="84"/>
      <c r="V41" s="85"/>
      <c r="W41" s="109">
        <f>SUM(X41:AA41)</f>
        <v>0</v>
      </c>
      <c r="X41" s="84"/>
      <c r="Y41" s="84"/>
      <c r="Z41" s="84"/>
      <c r="AA41" s="85"/>
    </row>
    <row r="42" spans="1:27" ht="16.5" thickBot="1">
      <c r="A42" s="54"/>
      <c r="B42" s="40" t="s">
        <v>46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</row>
    <row r="43" spans="1:27" ht="16.5" thickBot="1">
      <c r="A43" s="41"/>
      <c r="B43" s="42" t="s">
        <v>8</v>
      </c>
      <c r="C43" s="91">
        <f t="shared" ref="C43:AA43" si="1">SUM(C39:C41)</f>
        <v>10.050000000000001</v>
      </c>
      <c r="D43" s="91">
        <f t="shared" si="1"/>
        <v>10.050000000000001</v>
      </c>
      <c r="E43" s="91">
        <f t="shared" si="1"/>
        <v>0</v>
      </c>
      <c r="F43" s="91">
        <f t="shared" si="1"/>
        <v>0</v>
      </c>
      <c r="G43" s="92">
        <f t="shared" si="1"/>
        <v>0</v>
      </c>
      <c r="H43" s="114">
        <f t="shared" si="1"/>
        <v>10.1</v>
      </c>
      <c r="I43" s="114">
        <f t="shared" si="1"/>
        <v>10.1</v>
      </c>
      <c r="J43" s="114">
        <f t="shared" si="1"/>
        <v>0</v>
      </c>
      <c r="K43" s="114">
        <f t="shared" si="1"/>
        <v>0</v>
      </c>
      <c r="L43" s="115">
        <f t="shared" si="1"/>
        <v>0</v>
      </c>
      <c r="M43" s="114">
        <f t="shared" si="1"/>
        <v>10.3</v>
      </c>
      <c r="N43" s="114">
        <f t="shared" si="1"/>
        <v>10.3</v>
      </c>
      <c r="O43" s="114">
        <f t="shared" si="1"/>
        <v>0</v>
      </c>
      <c r="P43" s="114">
        <f t="shared" si="1"/>
        <v>0</v>
      </c>
      <c r="Q43" s="115">
        <f t="shared" si="1"/>
        <v>0</v>
      </c>
      <c r="R43" s="114">
        <f t="shared" si="1"/>
        <v>10.199999999999999</v>
      </c>
      <c r="S43" s="114">
        <f t="shared" si="1"/>
        <v>10.199999999999999</v>
      </c>
      <c r="T43" s="114">
        <f t="shared" si="1"/>
        <v>0</v>
      </c>
      <c r="U43" s="114">
        <f t="shared" si="1"/>
        <v>0</v>
      </c>
      <c r="V43" s="115">
        <f t="shared" si="1"/>
        <v>0</v>
      </c>
      <c r="W43" s="114">
        <f t="shared" si="1"/>
        <v>10</v>
      </c>
      <c r="X43" s="114">
        <f t="shared" si="1"/>
        <v>10</v>
      </c>
      <c r="Y43" s="114">
        <f t="shared" si="1"/>
        <v>0</v>
      </c>
      <c r="Z43" s="114">
        <f t="shared" si="1"/>
        <v>0</v>
      </c>
      <c r="AA43" s="115">
        <f t="shared" si="1"/>
        <v>0</v>
      </c>
    </row>
    <row r="44" spans="1:27">
      <c r="H44" s="39"/>
      <c r="I44" s="39"/>
    </row>
    <row r="45" spans="1:27" ht="16.5" thickBot="1">
      <c r="B45" s="34" t="s">
        <v>69</v>
      </c>
      <c r="H45" s="39"/>
      <c r="I45" s="39"/>
    </row>
    <row r="46" spans="1:27" ht="15.75">
      <c r="A46" s="35" t="s">
        <v>7</v>
      </c>
      <c r="B46" s="36" t="s">
        <v>66</v>
      </c>
      <c r="C46" s="8" t="s">
        <v>2</v>
      </c>
      <c r="D46" s="8" t="s">
        <v>9</v>
      </c>
      <c r="E46" s="8" t="s">
        <v>10</v>
      </c>
      <c r="F46" s="8" t="s">
        <v>11</v>
      </c>
      <c r="G46" s="9" t="s">
        <v>12</v>
      </c>
      <c r="H46" s="8" t="s">
        <v>2</v>
      </c>
      <c r="I46" s="8" t="s">
        <v>9</v>
      </c>
      <c r="J46" s="8" t="s">
        <v>10</v>
      </c>
      <c r="K46" s="8" t="s">
        <v>11</v>
      </c>
      <c r="L46" s="9" t="s">
        <v>12</v>
      </c>
      <c r="M46" s="8" t="s">
        <v>2</v>
      </c>
      <c r="N46" s="8" t="s">
        <v>9</v>
      </c>
      <c r="O46" s="8" t="s">
        <v>10</v>
      </c>
      <c r="P46" s="8" t="s">
        <v>11</v>
      </c>
      <c r="Q46" s="9" t="s">
        <v>12</v>
      </c>
      <c r="R46" s="8" t="s">
        <v>2</v>
      </c>
      <c r="S46" s="8" t="s">
        <v>9</v>
      </c>
      <c r="T46" s="8" t="s">
        <v>10</v>
      </c>
      <c r="U46" s="8" t="s">
        <v>11</v>
      </c>
      <c r="V46" s="9" t="s">
        <v>12</v>
      </c>
      <c r="W46" s="8" t="s">
        <v>2</v>
      </c>
      <c r="X46" s="8" t="s">
        <v>9</v>
      </c>
      <c r="Y46" s="8" t="s">
        <v>10</v>
      </c>
      <c r="Z46" s="8" t="s">
        <v>11</v>
      </c>
      <c r="AA46" s="9" t="s">
        <v>12</v>
      </c>
    </row>
    <row r="47" spans="1:27" ht="15.75">
      <c r="A47" s="37"/>
      <c r="B47" s="38" t="s">
        <v>78</v>
      </c>
      <c r="C47" s="83">
        <f>SUM(D47:G47)</f>
        <v>6.8211666666666666</v>
      </c>
      <c r="D47" s="84">
        <f>[4]факт!$S$23</f>
        <v>6.3674166666666663</v>
      </c>
      <c r="E47" s="84"/>
      <c r="F47" s="84">
        <f>[4]факт!$S$30</f>
        <v>0.44983333333333331</v>
      </c>
      <c r="G47" s="85">
        <f>[4]факт!$S$34</f>
        <v>3.9166666666666673E-3</v>
      </c>
      <c r="H47" s="109">
        <f>SUM(I47:L47)</f>
        <v>3.0140000000000002</v>
      </c>
      <c r="I47" s="84">
        <v>2.56</v>
      </c>
      <c r="J47" s="84"/>
      <c r="K47" s="84">
        <v>0.45</v>
      </c>
      <c r="L47" s="85">
        <v>4.0000000000000001E-3</v>
      </c>
      <c r="M47" s="109">
        <f>SUM(N47:Q47)</f>
        <v>3.3139999999999996</v>
      </c>
      <c r="N47" s="84">
        <v>2.84</v>
      </c>
      <c r="O47" s="84"/>
      <c r="P47" s="84">
        <v>0.47</v>
      </c>
      <c r="Q47" s="85">
        <v>4.0000000000000001E-3</v>
      </c>
      <c r="R47" s="109">
        <f>SUM(S47:V47)</f>
        <v>3.1640000000000001</v>
      </c>
      <c r="S47" s="84">
        <f>(I47+N47)/2</f>
        <v>2.7</v>
      </c>
      <c r="T47" s="84"/>
      <c r="U47" s="84">
        <f>(K47+P47)/2</f>
        <v>0.45999999999999996</v>
      </c>
      <c r="V47" s="84">
        <f>(L47+Q47)/2</f>
        <v>4.0000000000000001E-3</v>
      </c>
      <c r="W47" s="109">
        <f>SUM(X47:AA47)</f>
        <v>3.1530000000000005</v>
      </c>
      <c r="X47" s="84">
        <v>2.7</v>
      </c>
      <c r="Y47" s="84"/>
      <c r="Z47" s="84">
        <v>0.45</v>
      </c>
      <c r="AA47" s="85">
        <v>3.0000000000000001E-3</v>
      </c>
    </row>
    <row r="48" spans="1:27" ht="20.25" customHeight="1">
      <c r="A48" s="37"/>
      <c r="B48" s="38" t="s">
        <v>86</v>
      </c>
      <c r="C48" s="83">
        <f>SUM(D48:G48)</f>
        <v>19.479366666666667</v>
      </c>
      <c r="D48" s="84">
        <f>[4]факт!$S$19-0.7625-0.0188</f>
        <v>19.479366666666667</v>
      </c>
      <c r="E48" s="84"/>
      <c r="F48" s="84"/>
      <c r="G48" s="85"/>
      <c r="H48" s="109">
        <f>SUM(I48:L48)</f>
        <v>18.025399999999998</v>
      </c>
      <c r="I48" s="84">
        <f>22.7154-I49</f>
        <v>18.025399999999998</v>
      </c>
      <c r="J48" s="84"/>
      <c r="K48" s="84"/>
      <c r="L48" s="85"/>
      <c r="M48" s="109">
        <f>SUM(N48:Q48)</f>
        <v>18.393599999999999</v>
      </c>
      <c r="N48" s="84">
        <f>23.2936-N49</f>
        <v>18.393599999999999</v>
      </c>
      <c r="O48" s="84"/>
      <c r="P48" s="84"/>
      <c r="Q48" s="85"/>
      <c r="R48" s="109">
        <f>SUM(S48:V48)</f>
        <v>18.209499999999998</v>
      </c>
      <c r="S48" s="84">
        <f>(I48+N48)/2</f>
        <v>18.209499999999998</v>
      </c>
      <c r="T48" s="84"/>
      <c r="U48" s="84"/>
      <c r="V48" s="85"/>
      <c r="W48" s="109">
        <f>SUM(X48:AA48)</f>
        <v>18</v>
      </c>
      <c r="X48" s="84">
        <v>18</v>
      </c>
      <c r="Y48" s="84"/>
      <c r="Z48" s="84"/>
      <c r="AA48" s="85"/>
    </row>
    <row r="49" spans="1:32" ht="15.75">
      <c r="A49" s="37"/>
      <c r="B49" s="38" t="s">
        <v>87</v>
      </c>
      <c r="C49" s="83">
        <f>SUM(D49:G49)</f>
        <v>1.1227500000000001</v>
      </c>
      <c r="D49" s="84">
        <f>([4]факт!$O$38+[4]факт!$P$38+[4]факт!$Q$38)/12</f>
        <v>1.1227500000000001</v>
      </c>
      <c r="E49" s="84"/>
      <c r="F49" s="84"/>
      <c r="G49" s="85"/>
      <c r="H49" s="109">
        <f>SUM(I49:L49)</f>
        <v>4.6900000000000004</v>
      </c>
      <c r="I49" s="84">
        <v>4.6900000000000004</v>
      </c>
      <c r="J49" s="84"/>
      <c r="K49" s="84"/>
      <c r="L49" s="85"/>
      <c r="M49" s="109">
        <f>SUM(N49:Q49)</f>
        <v>4.9000000000000004</v>
      </c>
      <c r="N49" s="84">
        <v>4.9000000000000004</v>
      </c>
      <c r="O49" s="84"/>
      <c r="P49" s="84"/>
      <c r="Q49" s="85"/>
      <c r="R49" s="109">
        <f>SUM(S49:V49)</f>
        <v>4.7949999999999999</v>
      </c>
      <c r="S49" s="84">
        <f>(I49+N49)/2</f>
        <v>4.7949999999999999</v>
      </c>
      <c r="T49" s="84"/>
      <c r="U49" s="84"/>
      <c r="V49" s="85"/>
      <c r="W49" s="109">
        <f>SUM(X49:AA49)</f>
        <v>4.7</v>
      </c>
      <c r="X49" s="84">
        <v>4.7</v>
      </c>
      <c r="Y49" s="84"/>
      <c r="Z49" s="84"/>
      <c r="AA49" s="85"/>
    </row>
    <row r="50" spans="1:32" ht="16.5" thickBot="1">
      <c r="A50" s="53"/>
      <c r="B50" s="40" t="s">
        <v>46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</row>
    <row r="51" spans="1:32" ht="16.5" thickBot="1">
      <c r="A51" s="41"/>
      <c r="B51" s="42" t="s">
        <v>8</v>
      </c>
      <c r="C51" s="91">
        <f t="shared" ref="C51:AA51" si="2">SUM(C47:C49)</f>
        <v>27.423283333333334</v>
      </c>
      <c r="D51" s="91">
        <f t="shared" si="2"/>
        <v>26.969533333333334</v>
      </c>
      <c r="E51" s="91">
        <f t="shared" si="2"/>
        <v>0</v>
      </c>
      <c r="F51" s="91">
        <f t="shared" si="2"/>
        <v>0.44983333333333331</v>
      </c>
      <c r="G51" s="92">
        <f t="shared" si="2"/>
        <v>3.9166666666666673E-3</v>
      </c>
      <c r="H51" s="114">
        <f t="shared" si="2"/>
        <v>25.729399999999998</v>
      </c>
      <c r="I51" s="114">
        <f t="shared" si="2"/>
        <v>25.275399999999998</v>
      </c>
      <c r="J51" s="114">
        <f t="shared" si="2"/>
        <v>0</v>
      </c>
      <c r="K51" s="114">
        <f t="shared" si="2"/>
        <v>0.45</v>
      </c>
      <c r="L51" s="115">
        <f t="shared" si="2"/>
        <v>4.0000000000000001E-3</v>
      </c>
      <c r="M51" s="114">
        <f t="shared" si="2"/>
        <v>26.607599999999998</v>
      </c>
      <c r="N51" s="114">
        <f t="shared" si="2"/>
        <v>26.133600000000001</v>
      </c>
      <c r="O51" s="114">
        <f t="shared" si="2"/>
        <v>0</v>
      </c>
      <c r="P51" s="114">
        <f t="shared" si="2"/>
        <v>0.47</v>
      </c>
      <c r="Q51" s="115">
        <f t="shared" si="2"/>
        <v>4.0000000000000001E-3</v>
      </c>
      <c r="R51" s="114">
        <f t="shared" si="2"/>
        <v>26.168500000000002</v>
      </c>
      <c r="S51" s="114">
        <f t="shared" si="2"/>
        <v>25.704499999999996</v>
      </c>
      <c r="T51" s="114">
        <f t="shared" si="2"/>
        <v>0</v>
      </c>
      <c r="U51" s="114">
        <f t="shared" si="2"/>
        <v>0.45999999999999996</v>
      </c>
      <c r="V51" s="115">
        <f t="shared" si="2"/>
        <v>4.0000000000000001E-3</v>
      </c>
      <c r="W51" s="114">
        <f t="shared" si="2"/>
        <v>25.852999999999998</v>
      </c>
      <c r="X51" s="114">
        <f t="shared" si="2"/>
        <v>25.4</v>
      </c>
      <c r="Y51" s="114">
        <f t="shared" si="2"/>
        <v>0</v>
      </c>
      <c r="Z51" s="114">
        <f t="shared" si="2"/>
        <v>0.45</v>
      </c>
      <c r="AA51" s="115">
        <f t="shared" si="2"/>
        <v>3.0000000000000001E-3</v>
      </c>
    </row>
    <row r="55" spans="1:32">
      <c r="E55" s="135"/>
    </row>
    <row r="56" spans="1:32">
      <c r="E56" s="136"/>
    </row>
    <row r="57" spans="1:32">
      <c r="E57" s="137"/>
    </row>
    <row r="61" spans="1:32" ht="13.5" thickBot="1"/>
    <row r="62" spans="1:32" ht="40.5" customHeight="1">
      <c r="A62" s="140"/>
      <c r="B62" s="151"/>
      <c r="C62" s="140"/>
      <c r="D62" s="144"/>
      <c r="E62" s="144"/>
      <c r="F62" s="144"/>
      <c r="G62" s="145"/>
      <c r="H62" s="140"/>
      <c r="I62" s="144"/>
      <c r="J62" s="144"/>
      <c r="K62" s="144"/>
      <c r="L62" s="145"/>
      <c r="M62" s="140"/>
      <c r="N62" s="144"/>
      <c r="O62" s="144"/>
      <c r="P62" s="144"/>
      <c r="Q62" s="145"/>
      <c r="R62" s="140"/>
      <c r="S62" s="144"/>
      <c r="T62" s="144"/>
      <c r="U62" s="144"/>
      <c r="V62" s="145"/>
      <c r="W62" s="140"/>
      <c r="X62" s="144"/>
      <c r="Y62" s="144"/>
      <c r="Z62" s="144"/>
      <c r="AA62" s="145"/>
      <c r="AB62" s="140"/>
      <c r="AC62" s="144"/>
      <c r="AD62" s="144"/>
      <c r="AE62" s="144"/>
      <c r="AF62" s="145"/>
    </row>
    <row r="63" spans="1:32" ht="16.5" thickBot="1">
      <c r="A63" s="141"/>
      <c r="B63" s="152"/>
      <c r="C63" s="10"/>
      <c r="D63" s="11"/>
      <c r="E63" s="11"/>
      <c r="F63" s="11"/>
      <c r="G63" s="12"/>
      <c r="H63" s="10"/>
      <c r="I63" s="11"/>
      <c r="J63" s="11"/>
      <c r="K63" s="11"/>
      <c r="L63" s="12"/>
      <c r="M63" s="10"/>
      <c r="N63" s="11"/>
      <c r="O63" s="11"/>
      <c r="P63" s="11"/>
      <c r="Q63" s="12"/>
      <c r="R63" s="10"/>
      <c r="S63" s="11"/>
      <c r="T63" s="11"/>
      <c r="U63" s="11"/>
      <c r="V63" s="12"/>
      <c r="W63" s="10"/>
      <c r="X63" s="11"/>
      <c r="Y63" s="11"/>
      <c r="Z63" s="11"/>
      <c r="AA63" s="12"/>
      <c r="AB63" s="10"/>
      <c r="AC63" s="11"/>
      <c r="AD63" s="11"/>
      <c r="AE63" s="11"/>
      <c r="AF63" s="12"/>
    </row>
    <row r="64" spans="1:32" ht="13.5" thickBot="1">
      <c r="A64" s="13"/>
      <c r="B64" s="48"/>
      <c r="C64" s="13"/>
      <c r="D64" s="15"/>
      <c r="E64" s="15"/>
      <c r="F64" s="15"/>
      <c r="G64" s="16"/>
      <c r="H64" s="13"/>
      <c r="I64" s="15"/>
      <c r="J64" s="15"/>
      <c r="K64" s="15"/>
      <c r="L64" s="16"/>
      <c r="M64" s="13"/>
      <c r="N64" s="15"/>
      <c r="O64" s="15"/>
      <c r="P64" s="15"/>
      <c r="Q64" s="16"/>
      <c r="R64" s="13"/>
      <c r="S64" s="15"/>
      <c r="T64" s="15"/>
      <c r="U64" s="15"/>
      <c r="V64" s="16"/>
      <c r="W64" s="13"/>
      <c r="X64" s="15"/>
      <c r="Y64" s="15"/>
      <c r="Z64" s="15"/>
      <c r="AA64" s="16"/>
      <c r="AB64" s="13"/>
      <c r="AC64" s="15"/>
      <c r="AD64" s="15"/>
      <c r="AE64" s="15"/>
      <c r="AF64" s="16"/>
    </row>
    <row r="65" spans="1:32" ht="15.75">
      <c r="A65" s="18"/>
      <c r="B65" s="49"/>
      <c r="C65" s="116"/>
      <c r="D65" s="117"/>
      <c r="E65" s="117"/>
      <c r="F65" s="117"/>
      <c r="G65" s="130"/>
      <c r="H65" s="116"/>
      <c r="I65" s="117"/>
      <c r="J65" s="117"/>
      <c r="K65" s="117"/>
      <c r="L65" s="118"/>
      <c r="M65" s="116"/>
      <c r="N65" s="117"/>
      <c r="O65" s="117"/>
      <c r="P65" s="117"/>
      <c r="Q65" s="118"/>
      <c r="R65" s="116"/>
      <c r="S65" s="117"/>
      <c r="T65" s="117"/>
      <c r="U65" s="117"/>
      <c r="V65" s="130"/>
      <c r="W65" s="116"/>
      <c r="X65" s="117"/>
      <c r="Y65" s="117"/>
      <c r="Z65" s="117"/>
      <c r="AA65" s="118"/>
      <c r="AB65" s="116"/>
      <c r="AC65" s="117"/>
      <c r="AD65" s="117"/>
      <c r="AE65" s="117"/>
      <c r="AF65" s="118"/>
    </row>
    <row r="66" spans="1:32" ht="15.75">
      <c r="A66" s="20"/>
      <c r="B66" s="23"/>
      <c r="C66" s="94"/>
      <c r="D66" s="61"/>
      <c r="E66" s="119"/>
      <c r="F66" s="119"/>
      <c r="G66" s="131"/>
      <c r="H66" s="60"/>
      <c r="I66" s="61"/>
      <c r="J66" s="119"/>
      <c r="K66" s="119"/>
      <c r="L66" s="120"/>
      <c r="M66" s="60"/>
      <c r="N66" s="61"/>
      <c r="O66" s="119"/>
      <c r="P66" s="119"/>
      <c r="Q66" s="120"/>
      <c r="R66" s="94"/>
      <c r="S66" s="61"/>
      <c r="T66" s="119"/>
      <c r="U66" s="119"/>
      <c r="V66" s="131"/>
      <c r="W66" s="60"/>
      <c r="X66" s="61"/>
      <c r="Y66" s="119"/>
      <c r="Z66" s="119"/>
      <c r="AA66" s="120"/>
      <c r="AB66" s="60"/>
      <c r="AC66" s="61"/>
      <c r="AD66" s="119"/>
      <c r="AE66" s="119"/>
      <c r="AF66" s="120"/>
    </row>
    <row r="67" spans="1:32" ht="15.75">
      <c r="A67" s="20"/>
      <c r="B67" s="23"/>
      <c r="C67" s="94"/>
      <c r="D67" s="96"/>
      <c r="E67" s="62"/>
      <c r="F67" s="62"/>
      <c r="G67" s="97"/>
      <c r="H67" s="60"/>
      <c r="I67" s="62"/>
      <c r="J67" s="62"/>
      <c r="K67" s="62"/>
      <c r="L67" s="63"/>
      <c r="M67" s="60"/>
      <c r="N67" s="62"/>
      <c r="O67" s="62"/>
      <c r="P67" s="62"/>
      <c r="Q67" s="63"/>
      <c r="R67" s="94"/>
      <c r="S67" s="96"/>
      <c r="T67" s="62"/>
      <c r="U67" s="62"/>
      <c r="V67" s="97"/>
      <c r="W67" s="60"/>
      <c r="X67" s="62"/>
      <c r="Y67" s="62"/>
      <c r="Z67" s="62"/>
      <c r="AA67" s="63"/>
      <c r="AB67" s="60"/>
      <c r="AC67" s="62"/>
      <c r="AD67" s="62"/>
      <c r="AE67" s="62"/>
      <c r="AF67" s="63"/>
    </row>
    <row r="68" spans="1:32" ht="15.75">
      <c r="A68" s="20"/>
      <c r="B68" s="23"/>
      <c r="C68" s="94"/>
      <c r="D68" s="64"/>
      <c r="E68" s="71"/>
      <c r="F68" s="121"/>
      <c r="G68" s="71"/>
      <c r="H68" s="60"/>
      <c r="I68" s="64"/>
      <c r="J68" s="65"/>
      <c r="K68" s="121"/>
      <c r="L68" s="67"/>
      <c r="M68" s="60"/>
      <c r="N68" s="64"/>
      <c r="O68" s="65"/>
      <c r="P68" s="121"/>
      <c r="Q68" s="67"/>
      <c r="R68" s="94"/>
      <c r="S68" s="64"/>
      <c r="T68" s="71"/>
      <c r="U68" s="121"/>
      <c r="V68" s="71"/>
      <c r="W68" s="60"/>
      <c r="X68" s="64"/>
      <c r="Y68" s="65"/>
      <c r="Z68" s="121"/>
      <c r="AA68" s="67"/>
      <c r="AB68" s="60"/>
      <c r="AC68" s="64"/>
      <c r="AD68" s="65"/>
      <c r="AE68" s="121"/>
      <c r="AF68" s="67"/>
    </row>
    <row r="69" spans="1:32" ht="15.75">
      <c r="A69" s="20"/>
      <c r="B69" s="23"/>
      <c r="C69" s="94"/>
      <c r="D69" s="64"/>
      <c r="E69" s="64"/>
      <c r="F69" s="121"/>
      <c r="G69" s="71"/>
      <c r="H69" s="60"/>
      <c r="I69" s="64"/>
      <c r="J69" s="64"/>
      <c r="K69" s="121"/>
      <c r="L69" s="67"/>
      <c r="M69" s="60"/>
      <c r="N69" s="64"/>
      <c r="O69" s="64"/>
      <c r="P69" s="121"/>
      <c r="Q69" s="67"/>
      <c r="R69" s="94"/>
      <c r="S69" s="64"/>
      <c r="T69" s="64"/>
      <c r="U69" s="121"/>
      <c r="V69" s="71"/>
      <c r="W69" s="60"/>
      <c r="X69" s="64"/>
      <c r="Y69" s="64"/>
      <c r="Z69" s="121"/>
      <c r="AA69" s="67"/>
      <c r="AB69" s="60"/>
      <c r="AC69" s="64"/>
      <c r="AD69" s="64"/>
      <c r="AE69" s="121"/>
      <c r="AF69" s="67"/>
    </row>
    <row r="70" spans="1:32" ht="15.75">
      <c r="A70" s="20"/>
      <c r="B70" s="23"/>
      <c r="C70" s="94"/>
      <c r="D70" s="64"/>
      <c r="E70" s="64"/>
      <c r="F70" s="64"/>
      <c r="G70" s="121"/>
      <c r="H70" s="60"/>
      <c r="I70" s="64"/>
      <c r="J70" s="64"/>
      <c r="K70" s="64"/>
      <c r="L70" s="122"/>
      <c r="M70" s="60"/>
      <c r="N70" s="64"/>
      <c r="O70" s="64"/>
      <c r="P70" s="64"/>
      <c r="Q70" s="122"/>
      <c r="R70" s="94"/>
      <c r="S70" s="64"/>
      <c r="T70" s="64"/>
      <c r="U70" s="64"/>
      <c r="V70" s="121"/>
      <c r="W70" s="60"/>
      <c r="X70" s="64"/>
      <c r="Y70" s="64"/>
      <c r="Z70" s="64"/>
      <c r="AA70" s="122"/>
      <c r="AB70" s="60"/>
      <c r="AC70" s="64"/>
      <c r="AD70" s="64"/>
      <c r="AE70" s="64"/>
      <c r="AF70" s="122"/>
    </row>
    <row r="71" spans="1:32" ht="15.75">
      <c r="A71" s="20"/>
      <c r="B71" s="21"/>
      <c r="C71" s="132"/>
      <c r="D71" s="71"/>
      <c r="E71" s="71"/>
      <c r="F71" s="71"/>
      <c r="G71" s="71"/>
      <c r="H71" s="123"/>
      <c r="I71" s="70"/>
      <c r="J71" s="70"/>
      <c r="K71" s="70"/>
      <c r="L71" s="67"/>
      <c r="M71" s="123"/>
      <c r="N71" s="70"/>
      <c r="O71" s="70"/>
      <c r="P71" s="70"/>
      <c r="Q71" s="67"/>
      <c r="R71" s="132"/>
      <c r="S71" s="71"/>
      <c r="T71" s="71"/>
      <c r="U71" s="71"/>
      <c r="V71" s="71"/>
      <c r="W71" s="123"/>
      <c r="X71" s="70"/>
      <c r="Y71" s="70"/>
      <c r="Z71" s="70"/>
      <c r="AA71" s="67"/>
      <c r="AB71" s="123"/>
      <c r="AC71" s="70"/>
      <c r="AD71" s="70"/>
      <c r="AE71" s="70"/>
      <c r="AF71" s="67"/>
    </row>
    <row r="72" spans="1:32" ht="15.75">
      <c r="A72" s="20"/>
      <c r="B72" s="21"/>
      <c r="C72" s="132"/>
      <c r="D72" s="71"/>
      <c r="E72" s="71"/>
      <c r="F72" s="71"/>
      <c r="G72" s="71"/>
      <c r="H72" s="123"/>
      <c r="I72" s="71"/>
      <c r="J72" s="71"/>
      <c r="K72" s="71"/>
      <c r="L72" s="67"/>
      <c r="M72" s="123"/>
      <c r="N72" s="71"/>
      <c r="O72" s="71"/>
      <c r="P72" s="71"/>
      <c r="Q72" s="67"/>
      <c r="R72" s="132"/>
      <c r="S72" s="71"/>
      <c r="T72" s="71"/>
      <c r="U72" s="71"/>
      <c r="V72" s="71"/>
      <c r="W72" s="123"/>
      <c r="X72" s="71"/>
      <c r="Y72" s="71"/>
      <c r="Z72" s="71"/>
      <c r="AA72" s="67"/>
      <c r="AB72" s="123"/>
      <c r="AC72" s="71"/>
      <c r="AD72" s="71"/>
      <c r="AE72" s="71"/>
      <c r="AF72" s="67"/>
    </row>
    <row r="73" spans="1:32" ht="15.75">
      <c r="A73" s="20"/>
      <c r="B73" s="21"/>
      <c r="C73" s="132"/>
      <c r="D73" s="71"/>
      <c r="E73" s="71"/>
      <c r="F73" s="71"/>
      <c r="G73" s="71"/>
      <c r="H73" s="123"/>
      <c r="I73" s="71"/>
      <c r="J73" s="71"/>
      <c r="K73" s="71"/>
      <c r="L73" s="67"/>
      <c r="M73" s="123"/>
      <c r="N73" s="71"/>
      <c r="O73" s="71"/>
      <c r="P73" s="71"/>
      <c r="Q73" s="67"/>
      <c r="R73" s="132"/>
      <c r="S73" s="71"/>
      <c r="T73" s="71"/>
      <c r="U73" s="71"/>
      <c r="V73" s="71"/>
      <c r="W73" s="123"/>
      <c r="X73" s="71"/>
      <c r="Y73" s="71"/>
      <c r="Z73" s="71"/>
      <c r="AA73" s="67"/>
      <c r="AB73" s="123"/>
      <c r="AC73" s="71"/>
      <c r="AD73" s="71"/>
      <c r="AE73" s="71"/>
      <c r="AF73" s="67"/>
    </row>
    <row r="74" spans="1:32" ht="15.75">
      <c r="A74" s="20"/>
      <c r="B74" s="21"/>
      <c r="C74" s="132"/>
      <c r="D74" s="71"/>
      <c r="E74" s="71"/>
      <c r="F74" s="71"/>
      <c r="G74" s="71"/>
      <c r="H74" s="123"/>
      <c r="I74" s="71"/>
      <c r="J74" s="71"/>
      <c r="K74" s="71"/>
      <c r="L74" s="67"/>
      <c r="M74" s="123"/>
      <c r="N74" s="71"/>
      <c r="O74" s="71"/>
      <c r="P74" s="71"/>
      <c r="Q74" s="67"/>
      <c r="R74" s="132"/>
      <c r="S74" s="71"/>
      <c r="T74" s="71"/>
      <c r="U74" s="71"/>
      <c r="V74" s="71"/>
      <c r="W74" s="123"/>
      <c r="X74" s="71"/>
      <c r="Y74" s="71"/>
      <c r="Z74" s="71"/>
      <c r="AA74" s="67"/>
      <c r="AB74" s="123"/>
      <c r="AC74" s="71"/>
      <c r="AD74" s="71"/>
      <c r="AE74" s="71"/>
      <c r="AF74" s="67"/>
    </row>
    <row r="75" spans="1:32" ht="15.75">
      <c r="A75" s="20"/>
      <c r="B75" s="23"/>
      <c r="C75" s="123"/>
      <c r="D75" s="121"/>
      <c r="E75" s="121"/>
      <c r="F75" s="121"/>
      <c r="G75" s="121"/>
      <c r="H75" s="123"/>
      <c r="I75" s="119"/>
      <c r="J75" s="119"/>
      <c r="K75" s="119"/>
      <c r="L75" s="120"/>
      <c r="M75" s="123"/>
      <c r="N75" s="119"/>
      <c r="O75" s="119"/>
      <c r="P75" s="119"/>
      <c r="Q75" s="120"/>
      <c r="R75" s="123"/>
      <c r="S75" s="121"/>
      <c r="T75" s="121"/>
      <c r="U75" s="121"/>
      <c r="V75" s="121"/>
      <c r="W75" s="123"/>
      <c r="X75" s="119"/>
      <c r="Y75" s="119"/>
      <c r="Z75" s="119"/>
      <c r="AA75" s="120"/>
      <c r="AB75" s="123"/>
      <c r="AC75" s="119"/>
      <c r="AD75" s="119"/>
      <c r="AE75" s="119"/>
      <c r="AF75" s="120"/>
    </row>
    <row r="76" spans="1:32" ht="15.75">
      <c r="A76" s="20"/>
      <c r="B76" s="23"/>
      <c r="C76" s="123"/>
      <c r="D76" s="119"/>
      <c r="E76" s="119"/>
      <c r="F76" s="119"/>
      <c r="G76" s="119"/>
      <c r="H76" s="123"/>
      <c r="I76" s="119"/>
      <c r="J76" s="119"/>
      <c r="K76" s="119"/>
      <c r="L76" s="119"/>
      <c r="M76" s="123"/>
      <c r="N76" s="119"/>
      <c r="O76" s="119"/>
      <c r="P76" s="119"/>
      <c r="Q76" s="119"/>
      <c r="R76" s="123"/>
      <c r="S76" s="119"/>
      <c r="T76" s="119"/>
      <c r="U76" s="119"/>
      <c r="V76" s="119"/>
      <c r="W76" s="123"/>
      <c r="X76" s="119"/>
      <c r="Y76" s="119"/>
      <c r="Z76" s="119"/>
      <c r="AA76" s="119"/>
      <c r="AB76" s="123"/>
      <c r="AC76" s="119"/>
      <c r="AD76" s="119"/>
      <c r="AE76" s="119"/>
      <c r="AF76" s="119"/>
    </row>
    <row r="77" spans="1:32" ht="15.75">
      <c r="A77" s="20"/>
      <c r="B77" s="23"/>
      <c r="C77" s="133"/>
      <c r="D77" s="100"/>
      <c r="E77" s="100"/>
      <c r="F77" s="100"/>
      <c r="G77" s="101"/>
      <c r="H77" s="123"/>
      <c r="I77" s="72"/>
      <c r="J77" s="72"/>
      <c r="K77" s="72"/>
      <c r="L77" s="73"/>
      <c r="M77" s="123"/>
      <c r="N77" s="72"/>
      <c r="O77" s="72"/>
      <c r="P77" s="72"/>
      <c r="Q77" s="73"/>
      <c r="R77" s="133"/>
      <c r="S77" s="100"/>
      <c r="T77" s="100"/>
      <c r="U77" s="100"/>
      <c r="V77" s="101"/>
      <c r="W77" s="123"/>
      <c r="X77" s="72"/>
      <c r="Y77" s="72"/>
      <c r="Z77" s="72"/>
      <c r="AA77" s="73"/>
      <c r="AB77" s="123"/>
      <c r="AC77" s="72"/>
      <c r="AD77" s="72"/>
      <c r="AE77" s="72"/>
      <c r="AF77" s="73"/>
    </row>
    <row r="78" spans="1:32" ht="15.75">
      <c r="A78" s="20"/>
      <c r="B78" s="23"/>
      <c r="C78" s="133"/>
      <c r="D78" s="119"/>
      <c r="E78" s="119"/>
      <c r="F78" s="119"/>
      <c r="G78" s="119"/>
      <c r="H78" s="123"/>
      <c r="I78" s="119"/>
      <c r="J78" s="119"/>
      <c r="K78" s="119"/>
      <c r="L78" s="120"/>
      <c r="M78" s="123"/>
      <c r="N78" s="119"/>
      <c r="O78" s="119"/>
      <c r="P78" s="119"/>
      <c r="Q78" s="120"/>
      <c r="R78" s="133"/>
      <c r="S78" s="119"/>
      <c r="T78" s="119"/>
      <c r="U78" s="119"/>
      <c r="V78" s="119"/>
      <c r="W78" s="123"/>
      <c r="X78" s="119"/>
      <c r="Y78" s="119"/>
      <c r="Z78" s="119"/>
      <c r="AA78" s="120"/>
      <c r="AB78" s="123"/>
      <c r="AC78" s="119"/>
      <c r="AD78" s="119"/>
      <c r="AE78" s="119"/>
      <c r="AF78" s="120"/>
    </row>
    <row r="79" spans="1:32" ht="15.75">
      <c r="A79" s="20"/>
      <c r="B79" s="21"/>
      <c r="C79" s="123"/>
      <c r="D79" s="72"/>
      <c r="E79" s="72"/>
      <c r="F79" s="72"/>
      <c r="G79" s="103"/>
      <c r="H79" s="123"/>
      <c r="I79" s="72"/>
      <c r="J79" s="72"/>
      <c r="K79" s="72"/>
      <c r="L79" s="73"/>
      <c r="M79" s="123"/>
      <c r="N79" s="72"/>
      <c r="O79" s="72"/>
      <c r="P79" s="72"/>
      <c r="Q79" s="73"/>
      <c r="R79" s="123"/>
      <c r="S79" s="72"/>
      <c r="T79" s="72"/>
      <c r="U79" s="72"/>
      <c r="V79" s="72"/>
      <c r="W79" s="123"/>
      <c r="X79" s="72"/>
      <c r="Y79" s="72"/>
      <c r="Z79" s="72"/>
      <c r="AA79" s="72"/>
      <c r="AB79" s="123"/>
      <c r="AC79" s="72"/>
      <c r="AD79" s="72"/>
      <c r="AE79" s="72"/>
      <c r="AF79" s="72"/>
    </row>
    <row r="80" spans="1:32" ht="15.75">
      <c r="A80" s="20"/>
      <c r="B80" s="23"/>
      <c r="C80" s="123"/>
      <c r="D80" s="65"/>
      <c r="E80" s="65"/>
      <c r="F80" s="65"/>
      <c r="G80" s="104"/>
      <c r="H80" s="123"/>
      <c r="I80" s="65"/>
      <c r="J80" s="65"/>
      <c r="K80" s="65"/>
      <c r="L80" s="74"/>
      <c r="M80" s="123"/>
      <c r="N80" s="65"/>
      <c r="O80" s="65"/>
      <c r="P80" s="65"/>
      <c r="Q80" s="74"/>
      <c r="R80" s="123"/>
      <c r="S80" s="65"/>
      <c r="T80" s="65"/>
      <c r="U80" s="65"/>
      <c r="V80" s="104"/>
      <c r="W80" s="123"/>
      <c r="X80" s="65"/>
      <c r="Y80" s="65"/>
      <c r="Z80" s="65"/>
      <c r="AA80" s="74"/>
      <c r="AB80" s="123"/>
      <c r="AC80" s="65"/>
      <c r="AD80" s="65"/>
      <c r="AE80" s="65"/>
      <c r="AF80" s="74"/>
    </row>
    <row r="81" spans="1:32" ht="16.5" thickBot="1">
      <c r="A81" s="24"/>
      <c r="B81" s="25"/>
      <c r="C81" s="124"/>
      <c r="D81" s="76"/>
      <c r="E81" s="76"/>
      <c r="F81" s="76"/>
      <c r="G81" s="105"/>
      <c r="H81" s="124"/>
      <c r="I81" s="76"/>
      <c r="J81" s="76"/>
      <c r="K81" s="76"/>
      <c r="L81" s="77"/>
      <c r="M81" s="124"/>
      <c r="N81" s="76"/>
      <c r="O81" s="76"/>
      <c r="P81" s="76"/>
      <c r="Q81" s="77"/>
      <c r="R81" s="124"/>
      <c r="S81" s="76"/>
      <c r="T81" s="76"/>
      <c r="U81" s="76"/>
      <c r="V81" s="105"/>
      <c r="W81" s="124"/>
      <c r="X81" s="76"/>
      <c r="Y81" s="76"/>
      <c r="Z81" s="76"/>
      <c r="AA81" s="77"/>
      <c r="AB81" s="124"/>
      <c r="AC81" s="76"/>
      <c r="AD81" s="76"/>
      <c r="AE81" s="76"/>
      <c r="AF81" s="77"/>
    </row>
    <row r="82" spans="1:32" ht="16.5" thickBot="1">
      <c r="A82" s="50"/>
      <c r="B82" s="51"/>
      <c r="C82" s="134"/>
      <c r="D82" s="126"/>
      <c r="E82" s="126"/>
      <c r="F82" s="126"/>
      <c r="G82" s="126"/>
      <c r="H82" s="128"/>
      <c r="I82" s="126"/>
      <c r="J82" s="126"/>
      <c r="K82" s="126"/>
      <c r="L82" s="129"/>
      <c r="M82" s="128"/>
      <c r="N82" s="126"/>
      <c r="O82" s="126"/>
      <c r="P82" s="126"/>
      <c r="Q82" s="129"/>
      <c r="R82" s="134"/>
      <c r="S82" s="126"/>
      <c r="T82" s="126"/>
      <c r="U82" s="126"/>
      <c r="V82" s="126"/>
      <c r="W82" s="128"/>
      <c r="X82" s="126"/>
      <c r="Y82" s="126"/>
      <c r="Z82" s="126"/>
      <c r="AA82" s="129"/>
      <c r="AB82" s="128"/>
      <c r="AC82" s="126"/>
      <c r="AD82" s="126"/>
      <c r="AE82" s="126"/>
      <c r="AF82" s="129"/>
    </row>
    <row r="83" spans="1:32" ht="15.75">
      <c r="A83" s="33"/>
      <c r="B83" s="5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</row>
    <row r="84" spans="1:32" ht="15.7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</row>
    <row r="85" spans="1:32" ht="15.75">
      <c r="A85" s="33"/>
      <c r="B85" s="33"/>
      <c r="C85" s="33"/>
      <c r="D85" s="33"/>
      <c r="E85" s="33"/>
      <c r="F85" s="33"/>
      <c r="G85" s="33"/>
      <c r="H85" s="33"/>
      <c r="I85" s="33"/>
      <c r="J85" s="5"/>
      <c r="K85" s="5"/>
      <c r="L85" s="5"/>
      <c r="M85" s="33"/>
      <c r="N85" s="33"/>
      <c r="O85" s="5"/>
      <c r="P85" s="5"/>
      <c r="Q85" s="5"/>
      <c r="R85" s="33"/>
      <c r="S85" s="33"/>
      <c r="T85" s="33"/>
      <c r="U85" s="33"/>
      <c r="V85" s="33"/>
      <c r="W85" s="33"/>
      <c r="X85" s="33"/>
      <c r="Y85" s="5"/>
      <c r="Z85" s="5"/>
      <c r="AA85" s="5"/>
      <c r="AB85" s="33"/>
      <c r="AC85" s="33"/>
      <c r="AD85" s="5"/>
      <c r="AE85" s="5"/>
      <c r="AF85" s="5"/>
    </row>
    <row r="86" spans="1:32" ht="16.5" thickBot="1">
      <c r="A86" s="33"/>
      <c r="B86" s="34"/>
      <c r="C86" s="33"/>
      <c r="D86" s="33"/>
      <c r="E86" s="33"/>
      <c r="F86" s="33"/>
      <c r="G86" s="33"/>
      <c r="H86" s="33"/>
      <c r="I86" s="33"/>
      <c r="J86" s="5"/>
      <c r="K86" s="5"/>
      <c r="L86" s="5"/>
      <c r="M86" s="33"/>
      <c r="N86" s="33"/>
      <c r="O86" s="5"/>
      <c r="P86" s="5"/>
      <c r="Q86" s="5"/>
      <c r="R86" s="33"/>
      <c r="S86" s="33"/>
      <c r="T86" s="33"/>
      <c r="U86" s="33"/>
      <c r="V86" s="33"/>
      <c r="W86" s="33"/>
      <c r="X86" s="33"/>
      <c r="Y86" s="5"/>
      <c r="Z86" s="5"/>
      <c r="AA86" s="5"/>
      <c r="AB86" s="33"/>
      <c r="AC86" s="33"/>
      <c r="AD86" s="5"/>
      <c r="AE86" s="5"/>
      <c r="AF86" s="5"/>
    </row>
    <row r="87" spans="1:32" ht="15.75">
      <c r="A87" s="35"/>
      <c r="B87" s="36"/>
      <c r="C87" s="8"/>
      <c r="D87" s="8"/>
      <c r="E87" s="8"/>
      <c r="F87" s="8"/>
      <c r="G87" s="9"/>
      <c r="H87" s="8"/>
      <c r="I87" s="8"/>
      <c r="J87" s="8"/>
      <c r="K87" s="8"/>
      <c r="L87" s="9"/>
      <c r="M87" s="8"/>
      <c r="N87" s="8"/>
      <c r="O87" s="8"/>
      <c r="P87" s="8"/>
      <c r="Q87" s="9"/>
      <c r="R87" s="8"/>
      <c r="S87" s="8"/>
      <c r="T87" s="8"/>
      <c r="U87" s="8"/>
      <c r="V87" s="9"/>
      <c r="W87" s="8"/>
      <c r="X87" s="8"/>
      <c r="Y87" s="8"/>
      <c r="Z87" s="8"/>
      <c r="AA87" s="9"/>
      <c r="AB87" s="8"/>
      <c r="AC87" s="8"/>
      <c r="AD87" s="8"/>
      <c r="AE87" s="8"/>
      <c r="AF87" s="9"/>
    </row>
    <row r="88" spans="1:32" ht="15.75">
      <c r="A88" s="37"/>
      <c r="B88" s="38"/>
      <c r="C88" s="109"/>
      <c r="D88" s="84"/>
      <c r="E88" s="84"/>
      <c r="F88" s="84"/>
      <c r="G88" s="85"/>
      <c r="H88" s="109"/>
      <c r="I88" s="84"/>
      <c r="J88" s="84"/>
      <c r="K88" s="84"/>
      <c r="L88" s="85"/>
      <c r="M88" s="109"/>
      <c r="N88" s="84"/>
      <c r="O88" s="84"/>
      <c r="P88" s="84"/>
      <c r="Q88" s="85"/>
      <c r="R88" s="109"/>
      <c r="S88" s="84"/>
      <c r="T88" s="84"/>
      <c r="U88" s="84"/>
      <c r="V88" s="85"/>
      <c r="W88" s="109"/>
      <c r="X88" s="84"/>
      <c r="Y88" s="84"/>
      <c r="Z88" s="84"/>
      <c r="AA88" s="85"/>
      <c r="AB88" s="109"/>
      <c r="AC88" s="84"/>
      <c r="AD88" s="84"/>
      <c r="AE88" s="84"/>
      <c r="AF88" s="85"/>
    </row>
    <row r="89" spans="1:32" ht="15.75">
      <c r="A89" s="37"/>
      <c r="B89" s="38"/>
      <c r="C89" s="109"/>
      <c r="D89" s="84"/>
      <c r="E89" s="84"/>
      <c r="F89" s="84"/>
      <c r="G89" s="85"/>
      <c r="H89" s="109"/>
      <c r="I89" s="84"/>
      <c r="J89" s="84"/>
      <c r="K89" s="84"/>
      <c r="L89" s="85"/>
      <c r="M89" s="109"/>
      <c r="N89" s="84"/>
      <c r="O89" s="84"/>
      <c r="P89" s="84"/>
      <c r="Q89" s="85"/>
      <c r="R89" s="109"/>
      <c r="S89" s="84"/>
      <c r="T89" s="84"/>
      <c r="U89" s="84"/>
      <c r="V89" s="85"/>
      <c r="W89" s="109"/>
      <c r="X89" s="84"/>
      <c r="Y89" s="84"/>
      <c r="Z89" s="84"/>
      <c r="AA89" s="85"/>
      <c r="AB89" s="109"/>
      <c r="AC89" s="84"/>
      <c r="AD89" s="84"/>
      <c r="AE89" s="84"/>
      <c r="AF89" s="85"/>
    </row>
    <row r="90" spans="1:32" ht="15.75">
      <c r="A90" s="37"/>
      <c r="B90" s="38"/>
      <c r="C90" s="109"/>
      <c r="D90" s="84"/>
      <c r="E90" s="84"/>
      <c r="F90" s="84"/>
      <c r="G90" s="85"/>
      <c r="H90" s="109"/>
      <c r="I90" s="84"/>
      <c r="J90" s="84"/>
      <c r="K90" s="84"/>
      <c r="L90" s="85"/>
      <c r="M90" s="109"/>
      <c r="N90" s="84"/>
      <c r="O90" s="84"/>
      <c r="P90" s="84"/>
      <c r="Q90" s="85"/>
      <c r="R90" s="109"/>
      <c r="S90" s="84"/>
      <c r="T90" s="84"/>
      <c r="U90" s="84"/>
      <c r="V90" s="85"/>
      <c r="W90" s="109"/>
      <c r="X90" s="84"/>
      <c r="Y90" s="84"/>
      <c r="Z90" s="84"/>
      <c r="AA90" s="85"/>
      <c r="AB90" s="109"/>
      <c r="AC90" s="84"/>
      <c r="AD90" s="84"/>
      <c r="AE90" s="84"/>
      <c r="AF90" s="85"/>
    </row>
    <row r="91" spans="1:32" ht="16.5" thickBot="1">
      <c r="A91" s="53"/>
      <c r="B91" s="40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</row>
    <row r="92" spans="1:32" ht="16.5" thickBot="1">
      <c r="A92" s="41"/>
      <c r="B92" s="42"/>
      <c r="C92" s="110"/>
      <c r="D92" s="110"/>
      <c r="E92" s="110"/>
      <c r="F92" s="110"/>
      <c r="G92" s="111"/>
      <c r="H92" s="110"/>
      <c r="I92" s="110"/>
      <c r="J92" s="110"/>
      <c r="K92" s="110"/>
      <c r="L92" s="111"/>
      <c r="M92" s="110"/>
      <c r="N92" s="110"/>
      <c r="O92" s="110"/>
      <c r="P92" s="110"/>
      <c r="Q92" s="111"/>
      <c r="R92" s="110"/>
      <c r="S92" s="110"/>
      <c r="T92" s="110"/>
      <c r="U92" s="110"/>
      <c r="V92" s="111"/>
      <c r="W92" s="110"/>
      <c r="X92" s="110"/>
      <c r="Y92" s="110"/>
      <c r="Z92" s="110"/>
      <c r="AA92" s="111"/>
      <c r="AB92" s="110"/>
      <c r="AC92" s="110"/>
      <c r="AD92" s="110"/>
      <c r="AE92" s="110"/>
      <c r="AF92" s="111"/>
    </row>
    <row r="93" spans="1:32">
      <c r="H93" s="39"/>
      <c r="I93" s="39"/>
      <c r="M93" s="39"/>
      <c r="N93" s="39"/>
      <c r="W93" s="39"/>
      <c r="X93" s="39"/>
      <c r="AB93" s="39"/>
      <c r="AC93" s="39"/>
    </row>
    <row r="94" spans="1:32" ht="16.5" thickBot="1">
      <c r="B94" s="34"/>
      <c r="H94" s="39"/>
      <c r="I94" s="39"/>
      <c r="M94" s="39"/>
      <c r="N94" s="39"/>
      <c r="W94" s="39"/>
      <c r="X94" s="39"/>
      <c r="AB94" s="39"/>
      <c r="AC94" s="39"/>
    </row>
    <row r="95" spans="1:32" ht="15.75">
      <c r="A95" s="35"/>
      <c r="B95" s="36"/>
      <c r="C95" s="8"/>
      <c r="D95" s="8"/>
      <c r="E95" s="8"/>
      <c r="F95" s="8"/>
      <c r="G95" s="9"/>
      <c r="H95" s="8"/>
      <c r="I95" s="8"/>
      <c r="J95" s="8"/>
      <c r="K95" s="8"/>
      <c r="L95" s="9"/>
      <c r="M95" s="8"/>
      <c r="N95" s="8"/>
      <c r="O95" s="8"/>
      <c r="P95" s="8"/>
      <c r="Q95" s="9"/>
      <c r="R95" s="8"/>
      <c r="S95" s="8"/>
      <c r="T95" s="8"/>
      <c r="U95" s="8"/>
      <c r="V95" s="9"/>
      <c r="W95" s="8"/>
      <c r="X95" s="8"/>
      <c r="Y95" s="8"/>
      <c r="Z95" s="8"/>
      <c r="AA95" s="9"/>
      <c r="AB95" s="8"/>
      <c r="AC95" s="8"/>
      <c r="AD95" s="8"/>
      <c r="AE95" s="8"/>
      <c r="AF95" s="9"/>
    </row>
    <row r="96" spans="1:32" ht="15.75">
      <c r="A96" s="43"/>
      <c r="B96" s="38"/>
      <c r="C96" s="109"/>
      <c r="D96" s="84"/>
      <c r="E96" s="84"/>
      <c r="F96" s="84"/>
      <c r="G96" s="85"/>
      <c r="H96" s="109"/>
      <c r="I96" s="84"/>
      <c r="J96" s="84"/>
      <c r="K96" s="84"/>
      <c r="L96" s="85"/>
      <c r="M96" s="109"/>
      <c r="N96" s="84"/>
      <c r="O96" s="84"/>
      <c r="P96" s="84"/>
      <c r="Q96" s="85"/>
      <c r="R96" s="109"/>
      <c r="S96" s="84"/>
      <c r="T96" s="84"/>
      <c r="U96" s="84"/>
      <c r="V96" s="85"/>
      <c r="W96" s="109"/>
      <c r="X96" s="84"/>
      <c r="Y96" s="84"/>
      <c r="Z96" s="84"/>
      <c r="AA96" s="85"/>
      <c r="AB96" s="109"/>
      <c r="AC96" s="84"/>
      <c r="AD96" s="84"/>
      <c r="AE96" s="84"/>
      <c r="AF96" s="85"/>
    </row>
    <row r="97" spans="1:32" ht="15.75">
      <c r="A97" s="45"/>
      <c r="B97" s="46"/>
      <c r="C97" s="109"/>
      <c r="D97" s="84"/>
      <c r="E97" s="84"/>
      <c r="F97" s="84"/>
      <c r="G97" s="85"/>
      <c r="H97" s="109"/>
      <c r="I97" s="84"/>
      <c r="J97" s="84"/>
      <c r="K97" s="84"/>
      <c r="L97" s="85"/>
      <c r="M97" s="109"/>
      <c r="N97" s="84"/>
      <c r="O97" s="84"/>
      <c r="P97" s="84"/>
      <c r="Q97" s="85"/>
      <c r="R97" s="109"/>
      <c r="S97" s="84"/>
      <c r="T97" s="84"/>
      <c r="U97" s="84"/>
      <c r="V97" s="85"/>
      <c r="W97" s="109"/>
      <c r="X97" s="84"/>
      <c r="Y97" s="84"/>
      <c r="Z97" s="84"/>
      <c r="AA97" s="85"/>
      <c r="AB97" s="109"/>
      <c r="AC97" s="84"/>
      <c r="AD97" s="84"/>
      <c r="AE97" s="84"/>
      <c r="AF97" s="85"/>
    </row>
    <row r="98" spans="1:32" ht="15.75">
      <c r="A98" s="45"/>
      <c r="B98" s="46"/>
      <c r="C98" s="109"/>
      <c r="D98" s="84"/>
      <c r="E98" s="84"/>
      <c r="F98" s="84"/>
      <c r="G98" s="85"/>
      <c r="H98" s="109"/>
      <c r="I98" s="84"/>
      <c r="J98" s="84"/>
      <c r="K98" s="84"/>
      <c r="L98" s="85"/>
      <c r="M98" s="109"/>
      <c r="N98" s="84"/>
      <c r="O98" s="84"/>
      <c r="P98" s="84"/>
      <c r="Q98" s="85"/>
      <c r="R98" s="109"/>
      <c r="S98" s="84"/>
      <c r="T98" s="84"/>
      <c r="U98" s="84"/>
      <c r="V98" s="85"/>
      <c r="W98" s="109"/>
      <c r="X98" s="84"/>
      <c r="Y98" s="84"/>
      <c r="Z98" s="84"/>
      <c r="AA98" s="85"/>
      <c r="AB98" s="109"/>
      <c r="AC98" s="84"/>
      <c r="AD98" s="84"/>
      <c r="AE98" s="84"/>
      <c r="AF98" s="85"/>
    </row>
    <row r="99" spans="1:32" ht="16.5" thickBot="1">
      <c r="A99" s="54"/>
      <c r="B99" s="40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</row>
    <row r="100" spans="1:32" ht="16.5" thickBot="1">
      <c r="A100" s="41"/>
      <c r="B100" s="42"/>
      <c r="C100" s="114"/>
      <c r="D100" s="114"/>
      <c r="E100" s="114"/>
      <c r="F100" s="114"/>
      <c r="G100" s="115"/>
      <c r="H100" s="114"/>
      <c r="I100" s="114"/>
      <c r="J100" s="114"/>
      <c r="K100" s="114"/>
      <c r="L100" s="115"/>
      <c r="M100" s="114"/>
      <c r="N100" s="114"/>
      <c r="O100" s="114"/>
      <c r="P100" s="114"/>
      <c r="Q100" s="115"/>
      <c r="R100" s="114"/>
      <c r="S100" s="114"/>
      <c r="T100" s="114"/>
      <c r="U100" s="114"/>
      <c r="V100" s="115"/>
      <c r="W100" s="114"/>
      <c r="X100" s="114"/>
      <c r="Y100" s="114"/>
      <c r="Z100" s="114"/>
      <c r="AA100" s="115"/>
      <c r="AB100" s="114"/>
      <c r="AC100" s="114"/>
      <c r="AD100" s="114"/>
      <c r="AE100" s="114"/>
      <c r="AF100" s="115"/>
    </row>
    <row r="101" spans="1:32">
      <c r="H101" s="39"/>
      <c r="I101" s="39"/>
      <c r="M101" s="39"/>
      <c r="N101" s="39"/>
      <c r="W101" s="39"/>
      <c r="X101" s="39"/>
      <c r="AB101" s="39"/>
      <c r="AC101" s="39"/>
    </row>
    <row r="102" spans="1:32" ht="16.5" thickBot="1">
      <c r="B102" s="34"/>
      <c r="H102" s="39"/>
      <c r="I102" s="39"/>
      <c r="M102" s="39"/>
      <c r="N102" s="39"/>
      <c r="W102" s="39"/>
      <c r="X102" s="39"/>
      <c r="AB102" s="39"/>
      <c r="AC102" s="39"/>
    </row>
    <row r="103" spans="1:32" ht="15.75">
      <c r="A103" s="35"/>
      <c r="B103" s="36"/>
      <c r="C103" s="8"/>
      <c r="D103" s="8"/>
      <c r="E103" s="8"/>
      <c r="F103" s="8"/>
      <c r="G103" s="9"/>
      <c r="H103" s="8"/>
      <c r="I103" s="8"/>
      <c r="J103" s="8"/>
      <c r="K103" s="8"/>
      <c r="L103" s="9"/>
      <c r="M103" s="8"/>
      <c r="N103" s="8"/>
      <c r="O103" s="8"/>
      <c r="P103" s="8"/>
      <c r="Q103" s="9"/>
      <c r="R103" s="8"/>
      <c r="S103" s="8"/>
      <c r="T103" s="8"/>
      <c r="U103" s="8"/>
      <c r="V103" s="9"/>
      <c r="W103" s="8"/>
      <c r="X103" s="8"/>
      <c r="Y103" s="8"/>
      <c r="Z103" s="8"/>
      <c r="AA103" s="9"/>
      <c r="AB103" s="8"/>
      <c r="AC103" s="8"/>
      <c r="AD103" s="8"/>
      <c r="AE103" s="8"/>
      <c r="AF103" s="9"/>
    </row>
    <row r="104" spans="1:32" ht="26.25" customHeight="1">
      <c r="A104" s="37"/>
      <c r="B104" s="38"/>
      <c r="C104" s="109"/>
      <c r="D104" s="84"/>
      <c r="E104" s="84"/>
      <c r="F104" s="84"/>
      <c r="G104" s="85"/>
      <c r="H104" s="109"/>
      <c r="I104" s="84"/>
      <c r="J104" s="84"/>
      <c r="K104" s="84"/>
      <c r="L104" s="85"/>
      <c r="M104" s="109"/>
      <c r="N104" s="84"/>
      <c r="O104" s="84"/>
      <c r="P104" s="84"/>
      <c r="Q104" s="84"/>
      <c r="R104" s="109"/>
      <c r="S104" s="84"/>
      <c r="T104" s="84"/>
      <c r="U104" s="84"/>
      <c r="V104" s="84"/>
      <c r="W104" s="109"/>
      <c r="X104" s="84"/>
      <c r="Y104" s="84"/>
      <c r="Z104" s="84"/>
      <c r="AA104" s="84"/>
      <c r="AB104" s="109"/>
      <c r="AC104" s="84"/>
      <c r="AD104" s="84"/>
      <c r="AE104" s="84"/>
      <c r="AF104" s="84"/>
    </row>
    <row r="105" spans="1:32" ht="23.25" customHeight="1">
      <c r="A105" s="37"/>
      <c r="B105" s="38"/>
      <c r="C105" s="109"/>
      <c r="D105" s="84"/>
      <c r="E105" s="84"/>
      <c r="F105" s="84"/>
      <c r="G105" s="85"/>
      <c r="H105" s="109"/>
      <c r="I105" s="84"/>
      <c r="J105" s="84"/>
      <c r="K105" s="84"/>
      <c r="L105" s="85"/>
      <c r="M105" s="109"/>
      <c r="N105" s="84"/>
      <c r="O105" s="84"/>
      <c r="P105" s="84"/>
      <c r="Q105" s="85"/>
      <c r="R105" s="109"/>
      <c r="S105" s="84"/>
      <c r="T105" s="84"/>
      <c r="U105" s="84"/>
      <c r="V105" s="85"/>
      <c r="W105" s="109"/>
      <c r="X105" s="84"/>
      <c r="Y105" s="84"/>
      <c r="Z105" s="84"/>
      <c r="AA105" s="85"/>
      <c r="AB105" s="109"/>
      <c r="AC105" s="84"/>
      <c r="AD105" s="84"/>
      <c r="AE105" s="84"/>
      <c r="AF105" s="85"/>
    </row>
    <row r="106" spans="1:32" ht="26.25" customHeight="1">
      <c r="A106" s="37"/>
      <c r="B106" s="38"/>
      <c r="C106" s="109"/>
      <c r="D106" s="84"/>
      <c r="E106" s="84"/>
      <c r="F106" s="84"/>
      <c r="G106" s="85"/>
      <c r="H106" s="109"/>
      <c r="I106" s="84"/>
      <c r="J106" s="84"/>
      <c r="K106" s="84"/>
      <c r="L106" s="85"/>
      <c r="M106" s="109"/>
      <c r="N106" s="84"/>
      <c r="O106" s="84"/>
      <c r="P106" s="84"/>
      <c r="Q106" s="85"/>
      <c r="R106" s="109"/>
      <c r="S106" s="84"/>
      <c r="T106" s="84"/>
      <c r="U106" s="84"/>
      <c r="V106" s="85"/>
      <c r="W106" s="109"/>
      <c r="X106" s="84"/>
      <c r="Y106" s="84"/>
      <c r="Z106" s="84"/>
      <c r="AA106" s="85"/>
      <c r="AB106" s="109"/>
      <c r="AC106" s="84"/>
      <c r="AD106" s="84"/>
      <c r="AE106" s="84"/>
      <c r="AF106" s="85"/>
    </row>
    <row r="107" spans="1:32" ht="16.5" thickBot="1">
      <c r="A107" s="53"/>
      <c r="B107" s="40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</row>
    <row r="108" spans="1:32" ht="16.5" thickBot="1">
      <c r="A108" s="41"/>
      <c r="B108" s="42"/>
      <c r="C108" s="114"/>
      <c r="D108" s="114"/>
      <c r="E108" s="114"/>
      <c r="F108" s="114"/>
      <c r="G108" s="115"/>
      <c r="H108" s="114"/>
      <c r="I108" s="114"/>
      <c r="J108" s="114"/>
      <c r="K108" s="114"/>
      <c r="L108" s="115"/>
      <c r="M108" s="114"/>
      <c r="N108" s="114"/>
      <c r="O108" s="114"/>
      <c r="P108" s="114"/>
      <c r="Q108" s="115"/>
      <c r="R108" s="114"/>
      <c r="S108" s="114"/>
      <c r="T108" s="114"/>
      <c r="U108" s="114"/>
      <c r="V108" s="115"/>
      <c r="W108" s="114"/>
      <c r="X108" s="114"/>
      <c r="Y108" s="114"/>
      <c r="Z108" s="114"/>
      <c r="AA108" s="115"/>
      <c r="AB108" s="114"/>
      <c r="AC108" s="114"/>
      <c r="AD108" s="114"/>
      <c r="AE108" s="114"/>
      <c r="AF108" s="115"/>
    </row>
    <row r="111" spans="1:32" ht="21" customHeight="1"/>
    <row r="112" spans="1:32" ht="48" customHeight="1"/>
    <row r="114" spans="1:32" ht="13.5" thickBot="1"/>
    <row r="115" spans="1:32" ht="40.5" customHeight="1">
      <c r="A115" s="140"/>
      <c r="B115" s="151"/>
      <c r="C115" s="140"/>
      <c r="D115" s="144"/>
      <c r="E115" s="144"/>
      <c r="F115" s="144"/>
      <c r="G115" s="145"/>
      <c r="H115" s="140"/>
      <c r="I115" s="144"/>
      <c r="J115" s="144"/>
      <c r="K115" s="144"/>
      <c r="L115" s="145"/>
      <c r="M115" s="140"/>
      <c r="N115" s="144"/>
      <c r="O115" s="144"/>
      <c r="P115" s="144"/>
      <c r="Q115" s="145"/>
      <c r="R115" s="140"/>
      <c r="S115" s="144"/>
      <c r="T115" s="144"/>
      <c r="U115" s="144"/>
      <c r="V115" s="145"/>
      <c r="W115" s="140"/>
      <c r="X115" s="144"/>
      <c r="Y115" s="144"/>
      <c r="Z115" s="144"/>
      <c r="AA115" s="145"/>
      <c r="AB115" s="140"/>
      <c r="AC115" s="144"/>
      <c r="AD115" s="144"/>
      <c r="AE115" s="144"/>
      <c r="AF115" s="145"/>
    </row>
    <row r="116" spans="1:32" ht="16.5" thickBot="1">
      <c r="A116" s="141"/>
      <c r="B116" s="152"/>
      <c r="C116" s="10"/>
      <c r="D116" s="11"/>
      <c r="E116" s="11"/>
      <c r="F116" s="11"/>
      <c r="G116" s="12"/>
      <c r="H116" s="10"/>
      <c r="I116" s="11"/>
      <c r="J116" s="11"/>
      <c r="K116" s="11"/>
      <c r="L116" s="12"/>
      <c r="M116" s="10"/>
      <c r="N116" s="11"/>
      <c r="O116" s="11"/>
      <c r="P116" s="11"/>
      <c r="Q116" s="12"/>
      <c r="R116" s="10"/>
      <c r="S116" s="11"/>
      <c r="T116" s="11"/>
      <c r="U116" s="11"/>
      <c r="V116" s="12"/>
      <c r="W116" s="10"/>
      <c r="X116" s="11"/>
      <c r="Y116" s="11"/>
      <c r="Z116" s="11"/>
      <c r="AA116" s="12"/>
      <c r="AB116" s="10"/>
      <c r="AC116" s="11"/>
      <c r="AD116" s="11"/>
      <c r="AE116" s="11"/>
      <c r="AF116" s="12"/>
    </row>
    <row r="117" spans="1:32" ht="13.5" thickBot="1">
      <c r="A117" s="13"/>
      <c r="B117" s="48"/>
      <c r="C117" s="13"/>
      <c r="D117" s="15"/>
      <c r="E117" s="15"/>
      <c r="F117" s="15"/>
      <c r="G117" s="16"/>
      <c r="H117" s="13"/>
      <c r="I117" s="15"/>
      <c r="J117" s="15"/>
      <c r="K117" s="15"/>
      <c r="L117" s="16"/>
      <c r="M117" s="13"/>
      <c r="N117" s="15"/>
      <c r="O117" s="15"/>
      <c r="P117" s="15"/>
      <c r="Q117" s="16"/>
      <c r="R117" s="13"/>
      <c r="S117" s="15"/>
      <c r="T117" s="15"/>
      <c r="U117" s="15"/>
      <c r="V117" s="16"/>
      <c r="W117" s="13"/>
      <c r="X117" s="15"/>
      <c r="Y117" s="15"/>
      <c r="Z117" s="15"/>
      <c r="AA117" s="16"/>
      <c r="AB117" s="13"/>
      <c r="AC117" s="15"/>
      <c r="AD117" s="15"/>
      <c r="AE117" s="15"/>
      <c r="AF117" s="16"/>
    </row>
    <row r="118" spans="1:32" ht="15.75">
      <c r="A118" s="18"/>
      <c r="B118" s="49"/>
      <c r="C118" s="116"/>
      <c r="D118" s="117"/>
      <c r="E118" s="117"/>
      <c r="F118" s="117"/>
      <c r="G118" s="130"/>
      <c r="H118" s="116"/>
      <c r="I118" s="117"/>
      <c r="J118" s="117"/>
      <c r="K118" s="117"/>
      <c r="L118" s="118"/>
      <c r="M118" s="116"/>
      <c r="N118" s="117"/>
      <c r="O118" s="117"/>
      <c r="P118" s="117"/>
      <c r="Q118" s="118"/>
      <c r="R118" s="116"/>
      <c r="S118" s="117"/>
      <c r="T118" s="117"/>
      <c r="U118" s="117"/>
      <c r="V118" s="130"/>
      <c r="W118" s="116"/>
      <c r="X118" s="117"/>
      <c r="Y118" s="117"/>
      <c r="Z118" s="117"/>
      <c r="AA118" s="118"/>
      <c r="AB118" s="116"/>
      <c r="AC118" s="117"/>
      <c r="AD118" s="117"/>
      <c r="AE118" s="117"/>
      <c r="AF118" s="118"/>
    </row>
    <row r="119" spans="1:32" ht="15.75">
      <c r="A119" s="20"/>
      <c r="B119" s="23"/>
      <c r="C119" s="94"/>
      <c r="D119" s="61"/>
      <c r="E119" s="119"/>
      <c r="F119" s="119"/>
      <c r="G119" s="131"/>
      <c r="H119" s="60"/>
      <c r="I119" s="61"/>
      <c r="J119" s="119"/>
      <c r="K119" s="119"/>
      <c r="L119" s="120"/>
      <c r="M119" s="60"/>
      <c r="N119" s="61"/>
      <c r="O119" s="119"/>
      <c r="P119" s="119"/>
      <c r="Q119" s="120"/>
      <c r="R119" s="94"/>
      <c r="S119" s="61"/>
      <c r="T119" s="119"/>
      <c r="U119" s="119"/>
      <c r="V119" s="131"/>
      <c r="W119" s="60"/>
      <c r="X119" s="61"/>
      <c r="Y119" s="119"/>
      <c r="Z119" s="119"/>
      <c r="AA119" s="120"/>
      <c r="AB119" s="60"/>
      <c r="AC119" s="61"/>
      <c r="AD119" s="119"/>
      <c r="AE119" s="119"/>
      <c r="AF119" s="120"/>
    </row>
    <row r="120" spans="1:32" ht="15.75">
      <c r="A120" s="20"/>
      <c r="B120" s="23"/>
      <c r="C120" s="94"/>
      <c r="D120" s="96"/>
      <c r="E120" s="62"/>
      <c r="F120" s="62"/>
      <c r="G120" s="97"/>
      <c r="H120" s="60"/>
      <c r="I120" s="62"/>
      <c r="J120" s="62"/>
      <c r="K120" s="62"/>
      <c r="L120" s="63"/>
      <c r="M120" s="60"/>
      <c r="N120" s="62"/>
      <c r="O120" s="62"/>
      <c r="P120" s="62"/>
      <c r="Q120" s="63"/>
      <c r="R120" s="94"/>
      <c r="S120" s="96"/>
      <c r="T120" s="62"/>
      <c r="U120" s="62"/>
      <c r="V120" s="97"/>
      <c r="W120" s="60"/>
      <c r="X120" s="62"/>
      <c r="Y120" s="62"/>
      <c r="Z120" s="62"/>
      <c r="AA120" s="63"/>
      <c r="AB120" s="60"/>
      <c r="AC120" s="62"/>
      <c r="AD120" s="62"/>
      <c r="AE120" s="62"/>
      <c r="AF120" s="63"/>
    </row>
    <row r="121" spans="1:32" ht="15.75">
      <c r="A121" s="20"/>
      <c r="B121" s="23"/>
      <c r="C121" s="94"/>
      <c r="D121" s="64"/>
      <c r="E121" s="71"/>
      <c r="F121" s="121"/>
      <c r="G121" s="71"/>
      <c r="H121" s="60"/>
      <c r="I121" s="64"/>
      <c r="J121" s="65"/>
      <c r="K121" s="121"/>
      <c r="L121" s="67"/>
      <c r="M121" s="60"/>
      <c r="N121" s="64"/>
      <c r="O121" s="65"/>
      <c r="P121" s="121"/>
      <c r="Q121" s="67"/>
      <c r="R121" s="94"/>
      <c r="S121" s="64"/>
      <c r="T121" s="71"/>
      <c r="U121" s="121"/>
      <c r="V121" s="71"/>
      <c r="W121" s="60"/>
      <c r="X121" s="64"/>
      <c r="Y121" s="65"/>
      <c r="Z121" s="121"/>
      <c r="AA121" s="67"/>
      <c r="AB121" s="60"/>
      <c r="AC121" s="64"/>
      <c r="AD121" s="65"/>
      <c r="AE121" s="121"/>
      <c r="AF121" s="67"/>
    </row>
    <row r="122" spans="1:32" ht="15.75">
      <c r="A122" s="20"/>
      <c r="B122" s="23"/>
      <c r="C122" s="94"/>
      <c r="D122" s="64"/>
      <c r="E122" s="64"/>
      <c r="F122" s="121"/>
      <c r="G122" s="71"/>
      <c r="H122" s="60"/>
      <c r="I122" s="64"/>
      <c r="J122" s="64"/>
      <c r="K122" s="121"/>
      <c r="L122" s="67"/>
      <c r="M122" s="60"/>
      <c r="N122" s="64"/>
      <c r="O122" s="64"/>
      <c r="P122" s="121"/>
      <c r="Q122" s="67"/>
      <c r="R122" s="94"/>
      <c r="S122" s="64"/>
      <c r="T122" s="64"/>
      <c r="U122" s="121"/>
      <c r="V122" s="71"/>
      <c r="W122" s="60"/>
      <c r="X122" s="64"/>
      <c r="Y122" s="64"/>
      <c r="Z122" s="121"/>
      <c r="AA122" s="67"/>
      <c r="AB122" s="60"/>
      <c r="AC122" s="64"/>
      <c r="AD122" s="64"/>
      <c r="AE122" s="121"/>
      <c r="AF122" s="67"/>
    </row>
    <row r="123" spans="1:32" ht="15.75">
      <c r="A123" s="20"/>
      <c r="B123" s="23"/>
      <c r="C123" s="94"/>
      <c r="D123" s="64"/>
      <c r="E123" s="64"/>
      <c r="F123" s="64"/>
      <c r="G123" s="121"/>
      <c r="H123" s="60"/>
      <c r="I123" s="64"/>
      <c r="J123" s="64"/>
      <c r="K123" s="64"/>
      <c r="L123" s="122"/>
      <c r="M123" s="60"/>
      <c r="N123" s="64"/>
      <c r="O123" s="64"/>
      <c r="P123" s="64"/>
      <c r="Q123" s="122"/>
      <c r="R123" s="94"/>
      <c r="S123" s="64"/>
      <c r="T123" s="64"/>
      <c r="U123" s="64"/>
      <c r="V123" s="121"/>
      <c r="W123" s="60"/>
      <c r="X123" s="64"/>
      <c r="Y123" s="64"/>
      <c r="Z123" s="64"/>
      <c r="AA123" s="122"/>
      <c r="AB123" s="60"/>
      <c r="AC123" s="64"/>
      <c r="AD123" s="64"/>
      <c r="AE123" s="64"/>
      <c r="AF123" s="122"/>
    </row>
    <row r="124" spans="1:32" ht="15.75">
      <c r="A124" s="20"/>
      <c r="B124" s="21"/>
      <c r="C124" s="132"/>
      <c r="D124" s="71"/>
      <c r="E124" s="71"/>
      <c r="F124" s="71"/>
      <c r="G124" s="71"/>
      <c r="H124" s="123"/>
      <c r="I124" s="70"/>
      <c r="J124" s="70"/>
      <c r="K124" s="70"/>
      <c r="L124" s="67"/>
      <c r="M124" s="123"/>
      <c r="N124" s="70"/>
      <c r="O124" s="70"/>
      <c r="P124" s="70"/>
      <c r="Q124" s="67"/>
      <c r="R124" s="132"/>
      <c r="S124" s="71"/>
      <c r="T124" s="71"/>
      <c r="U124" s="71"/>
      <c r="V124" s="71"/>
      <c r="W124" s="123"/>
      <c r="X124" s="70"/>
      <c r="Y124" s="70"/>
      <c r="Z124" s="70"/>
      <c r="AA124" s="67"/>
      <c r="AB124" s="123"/>
      <c r="AC124" s="70"/>
      <c r="AD124" s="70"/>
      <c r="AE124" s="70"/>
      <c r="AF124" s="67"/>
    </row>
    <row r="125" spans="1:32" ht="15.75">
      <c r="A125" s="20"/>
      <c r="B125" s="21"/>
      <c r="C125" s="132"/>
      <c r="D125" s="71"/>
      <c r="E125" s="71"/>
      <c r="F125" s="71"/>
      <c r="G125" s="71"/>
      <c r="H125" s="123"/>
      <c r="I125" s="71"/>
      <c r="J125" s="71"/>
      <c r="K125" s="71"/>
      <c r="L125" s="67"/>
      <c r="M125" s="123"/>
      <c r="N125" s="71"/>
      <c r="O125" s="71"/>
      <c r="P125" s="71"/>
      <c r="Q125" s="67"/>
      <c r="R125" s="132"/>
      <c r="S125" s="71"/>
      <c r="T125" s="71"/>
      <c r="U125" s="71"/>
      <c r="V125" s="71"/>
      <c r="W125" s="123"/>
      <c r="X125" s="71"/>
      <c r="Y125" s="71"/>
      <c r="Z125" s="71"/>
      <c r="AA125" s="67"/>
      <c r="AB125" s="123"/>
      <c r="AC125" s="71"/>
      <c r="AD125" s="71"/>
      <c r="AE125" s="71"/>
      <c r="AF125" s="67"/>
    </row>
    <row r="126" spans="1:32" ht="15.75">
      <c r="A126" s="20"/>
      <c r="B126" s="21"/>
      <c r="C126" s="132"/>
      <c r="D126" s="71"/>
      <c r="E126" s="71"/>
      <c r="F126" s="71"/>
      <c r="G126" s="71"/>
      <c r="H126" s="123"/>
      <c r="I126" s="71"/>
      <c r="J126" s="71"/>
      <c r="K126" s="71"/>
      <c r="L126" s="67"/>
      <c r="M126" s="123"/>
      <c r="N126" s="71"/>
      <c r="O126" s="71"/>
      <c r="P126" s="71"/>
      <c r="Q126" s="67"/>
      <c r="R126" s="132"/>
      <c r="S126" s="71"/>
      <c r="T126" s="71"/>
      <c r="U126" s="71"/>
      <c r="V126" s="71"/>
      <c r="W126" s="123"/>
      <c r="X126" s="71"/>
      <c r="Y126" s="71"/>
      <c r="Z126" s="71"/>
      <c r="AA126" s="67"/>
      <c r="AB126" s="123"/>
      <c r="AC126" s="71"/>
      <c r="AD126" s="71"/>
      <c r="AE126" s="71"/>
      <c r="AF126" s="67"/>
    </row>
    <row r="127" spans="1:32" ht="15.75">
      <c r="A127" s="20"/>
      <c r="B127" s="21"/>
      <c r="C127" s="132"/>
      <c r="D127" s="71"/>
      <c r="E127" s="71"/>
      <c r="F127" s="71"/>
      <c r="G127" s="71"/>
      <c r="H127" s="123"/>
      <c r="I127" s="71"/>
      <c r="J127" s="71"/>
      <c r="K127" s="71"/>
      <c r="L127" s="67"/>
      <c r="M127" s="123"/>
      <c r="N127" s="71"/>
      <c r="O127" s="71"/>
      <c r="P127" s="71"/>
      <c r="Q127" s="67"/>
      <c r="R127" s="132"/>
      <c r="S127" s="71"/>
      <c r="T127" s="71"/>
      <c r="U127" s="71"/>
      <c r="V127" s="71"/>
      <c r="W127" s="123"/>
      <c r="X127" s="71"/>
      <c r="Y127" s="71"/>
      <c r="Z127" s="71"/>
      <c r="AA127" s="67"/>
      <c r="AB127" s="123"/>
      <c r="AC127" s="71"/>
      <c r="AD127" s="71"/>
      <c r="AE127" s="71"/>
      <c r="AF127" s="67"/>
    </row>
    <row r="128" spans="1:32" ht="15.75">
      <c r="A128" s="20"/>
      <c r="B128" s="23"/>
      <c r="C128" s="123"/>
      <c r="D128" s="121"/>
      <c r="E128" s="121"/>
      <c r="F128" s="121"/>
      <c r="G128" s="121"/>
      <c r="H128" s="123"/>
      <c r="I128" s="119"/>
      <c r="J128" s="119"/>
      <c r="K128" s="119"/>
      <c r="L128" s="120"/>
      <c r="M128" s="123"/>
      <c r="N128" s="119"/>
      <c r="O128" s="119"/>
      <c r="P128" s="119"/>
      <c r="Q128" s="120"/>
      <c r="R128" s="123"/>
      <c r="S128" s="121"/>
      <c r="T128" s="121"/>
      <c r="U128" s="121"/>
      <c r="V128" s="121"/>
      <c r="W128" s="123"/>
      <c r="X128" s="119"/>
      <c r="Y128" s="119"/>
      <c r="Z128" s="119"/>
      <c r="AA128" s="120"/>
      <c r="AB128" s="123"/>
      <c r="AC128" s="119"/>
      <c r="AD128" s="119"/>
      <c r="AE128" s="119"/>
      <c r="AF128" s="120"/>
    </row>
    <row r="129" spans="1:32" ht="15.75">
      <c r="A129" s="20"/>
      <c r="B129" s="23"/>
      <c r="C129" s="123"/>
      <c r="D129" s="119"/>
      <c r="E129" s="119"/>
      <c r="F129" s="119"/>
      <c r="G129" s="119"/>
      <c r="H129" s="123"/>
      <c r="I129" s="119"/>
      <c r="J129" s="119"/>
      <c r="K129" s="119"/>
      <c r="L129" s="119"/>
      <c r="M129" s="123"/>
      <c r="N129" s="119"/>
      <c r="O129" s="119"/>
      <c r="P129" s="119"/>
      <c r="Q129" s="119"/>
      <c r="R129" s="123"/>
      <c r="S129" s="119"/>
      <c r="T129" s="119"/>
      <c r="U129" s="119"/>
      <c r="V129" s="119"/>
      <c r="W129" s="123"/>
      <c r="X129" s="119"/>
      <c r="Y129" s="119"/>
      <c r="Z129" s="119"/>
      <c r="AA129" s="119"/>
      <c r="AB129" s="123"/>
      <c r="AC129" s="119"/>
      <c r="AD129" s="119"/>
      <c r="AE129" s="119"/>
      <c r="AF129" s="119"/>
    </row>
    <row r="130" spans="1:32" ht="15.75">
      <c r="A130" s="20"/>
      <c r="B130" s="23"/>
      <c r="C130" s="133"/>
      <c r="D130" s="100"/>
      <c r="E130" s="100"/>
      <c r="F130" s="100"/>
      <c r="G130" s="101"/>
      <c r="H130" s="123"/>
      <c r="I130" s="72"/>
      <c r="J130" s="72"/>
      <c r="K130" s="72"/>
      <c r="L130" s="73"/>
      <c r="M130" s="123"/>
      <c r="N130" s="72"/>
      <c r="O130" s="72"/>
      <c r="P130" s="72"/>
      <c r="Q130" s="73"/>
      <c r="R130" s="133"/>
      <c r="S130" s="100"/>
      <c r="T130" s="100"/>
      <c r="U130" s="100"/>
      <c r="V130" s="101"/>
      <c r="W130" s="123"/>
      <c r="X130" s="72"/>
      <c r="Y130" s="72"/>
      <c r="Z130" s="72"/>
      <c r="AA130" s="73"/>
      <c r="AB130" s="123"/>
      <c r="AC130" s="72"/>
      <c r="AD130" s="72"/>
      <c r="AE130" s="72"/>
      <c r="AF130" s="73"/>
    </row>
    <row r="131" spans="1:32" ht="15.75">
      <c r="A131" s="20"/>
      <c r="B131" s="23"/>
      <c r="C131" s="133"/>
      <c r="D131" s="119"/>
      <c r="E131" s="119"/>
      <c r="F131" s="119"/>
      <c r="G131" s="119"/>
      <c r="H131" s="123"/>
      <c r="I131" s="119"/>
      <c r="J131" s="119"/>
      <c r="K131" s="119"/>
      <c r="L131" s="120"/>
      <c r="M131" s="123"/>
      <c r="N131" s="119"/>
      <c r="O131" s="119"/>
      <c r="P131" s="119"/>
      <c r="Q131" s="120"/>
      <c r="R131" s="133"/>
      <c r="S131" s="119"/>
      <c r="T131" s="119"/>
      <c r="U131" s="119"/>
      <c r="V131" s="119"/>
      <c r="W131" s="123"/>
      <c r="X131" s="119"/>
      <c r="Y131" s="119"/>
      <c r="Z131" s="119"/>
      <c r="AA131" s="120"/>
      <c r="AB131" s="123"/>
      <c r="AC131" s="119"/>
      <c r="AD131" s="119"/>
      <c r="AE131" s="119"/>
      <c r="AF131" s="120"/>
    </row>
    <row r="132" spans="1:32" ht="15.75">
      <c r="A132" s="20"/>
      <c r="B132" s="21"/>
      <c r="C132" s="123"/>
      <c r="D132" s="72"/>
      <c r="E132" s="72"/>
      <c r="F132" s="72"/>
      <c r="G132" s="103"/>
      <c r="H132" s="123"/>
      <c r="I132" s="72"/>
      <c r="J132" s="72"/>
      <c r="K132" s="72"/>
      <c r="L132" s="73"/>
      <c r="M132" s="123"/>
      <c r="N132" s="72"/>
      <c r="O132" s="72"/>
      <c r="P132" s="72"/>
      <c r="Q132" s="73"/>
      <c r="R132" s="123"/>
      <c r="S132" s="72"/>
      <c r="T132" s="72"/>
      <c r="U132" s="72"/>
      <c r="V132" s="103"/>
      <c r="W132" s="123"/>
      <c r="X132" s="72"/>
      <c r="Y132" s="72"/>
      <c r="Z132" s="72"/>
      <c r="AA132" s="73"/>
      <c r="AB132" s="123"/>
      <c r="AC132" s="72"/>
      <c r="AD132" s="72"/>
      <c r="AE132" s="72"/>
      <c r="AF132" s="73"/>
    </row>
    <row r="133" spans="1:32" ht="15.75">
      <c r="A133" s="20"/>
      <c r="B133" s="23"/>
      <c r="C133" s="123"/>
      <c r="D133" s="65"/>
      <c r="E133" s="65"/>
      <c r="F133" s="65"/>
      <c r="G133" s="104"/>
      <c r="H133" s="123"/>
      <c r="I133" s="65"/>
      <c r="J133" s="65"/>
      <c r="K133" s="65"/>
      <c r="L133" s="74"/>
      <c r="M133" s="123"/>
      <c r="N133" s="65"/>
      <c r="O133" s="65"/>
      <c r="P133" s="65"/>
      <c r="Q133" s="74"/>
      <c r="R133" s="123"/>
      <c r="S133" s="65"/>
      <c r="T133" s="65"/>
      <c r="U133" s="65"/>
      <c r="V133" s="104"/>
      <c r="W133" s="123"/>
      <c r="X133" s="65"/>
      <c r="Y133" s="65"/>
      <c r="Z133" s="65"/>
      <c r="AA133" s="74"/>
      <c r="AB133" s="123"/>
      <c r="AC133" s="65"/>
      <c r="AD133" s="65"/>
      <c r="AE133" s="65"/>
      <c r="AF133" s="74"/>
    </row>
    <row r="134" spans="1:32" ht="16.5" thickBot="1">
      <c r="A134" s="24"/>
      <c r="B134" s="25"/>
      <c r="C134" s="124"/>
      <c r="D134" s="76"/>
      <c r="E134" s="76"/>
      <c r="F134" s="76"/>
      <c r="G134" s="105"/>
      <c r="H134" s="124"/>
      <c r="I134" s="76"/>
      <c r="J134" s="76"/>
      <c r="K134" s="76"/>
      <c r="L134" s="77"/>
      <c r="M134" s="124"/>
      <c r="N134" s="76"/>
      <c r="O134" s="76"/>
      <c r="P134" s="76"/>
      <c r="Q134" s="77"/>
      <c r="R134" s="124"/>
      <c r="S134" s="76"/>
      <c r="T134" s="76"/>
      <c r="U134" s="76"/>
      <c r="V134" s="105"/>
      <c r="W134" s="124"/>
      <c r="X134" s="76"/>
      <c r="Y134" s="76"/>
      <c r="Z134" s="76"/>
      <c r="AA134" s="77"/>
      <c r="AB134" s="124"/>
      <c r="AC134" s="76"/>
      <c r="AD134" s="76"/>
      <c r="AE134" s="76"/>
      <c r="AF134" s="77"/>
    </row>
    <row r="135" spans="1:32" ht="16.5" thickBot="1">
      <c r="A135" s="50"/>
      <c r="B135" s="51"/>
      <c r="C135" s="134"/>
      <c r="D135" s="126"/>
      <c r="E135" s="126"/>
      <c r="F135" s="126"/>
      <c r="G135" s="126"/>
      <c r="H135" s="128"/>
      <c r="I135" s="126"/>
      <c r="J135" s="126"/>
      <c r="K135" s="126"/>
      <c r="L135" s="129"/>
      <c r="M135" s="128"/>
      <c r="N135" s="126"/>
      <c r="O135" s="126"/>
      <c r="P135" s="126"/>
      <c r="Q135" s="129"/>
      <c r="R135" s="134"/>
      <c r="S135" s="126"/>
      <c r="T135" s="126"/>
      <c r="U135" s="126"/>
      <c r="V135" s="126"/>
      <c r="W135" s="128"/>
      <c r="X135" s="126"/>
      <c r="Y135" s="126"/>
      <c r="Z135" s="126"/>
      <c r="AA135" s="129"/>
      <c r="AB135" s="128"/>
      <c r="AC135" s="126"/>
      <c r="AD135" s="126"/>
      <c r="AE135" s="126"/>
      <c r="AF135" s="129"/>
    </row>
    <row r="136" spans="1:32" ht="15.75">
      <c r="A136" s="33"/>
      <c r="B136" s="52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</row>
    <row r="137" spans="1:32" ht="15.7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</row>
    <row r="138" spans="1:32" ht="15.75">
      <c r="A138" s="33"/>
      <c r="B138" s="33"/>
      <c r="C138" s="33"/>
      <c r="D138" s="33"/>
      <c r="E138" s="33"/>
      <c r="F138" s="33"/>
      <c r="G138" s="33"/>
      <c r="H138" s="33"/>
      <c r="I138" s="33"/>
      <c r="J138" s="5"/>
      <c r="K138" s="5"/>
      <c r="L138" s="5"/>
      <c r="M138" s="33"/>
      <c r="N138" s="33"/>
      <c r="O138" s="5"/>
      <c r="P138" s="5"/>
      <c r="Q138" s="5"/>
      <c r="R138" s="33"/>
      <c r="S138" s="33"/>
      <c r="T138" s="33"/>
      <c r="U138" s="33"/>
      <c r="V138" s="33"/>
      <c r="W138" s="33"/>
      <c r="X138" s="33"/>
      <c r="Y138" s="5"/>
      <c r="Z138" s="5"/>
      <c r="AA138" s="5"/>
      <c r="AB138" s="33"/>
      <c r="AC138" s="33"/>
      <c r="AD138" s="5"/>
      <c r="AE138" s="5"/>
      <c r="AF138" s="5"/>
    </row>
    <row r="139" spans="1:32" ht="16.5" thickBot="1">
      <c r="A139" s="33"/>
      <c r="B139" s="34"/>
      <c r="C139" s="33"/>
      <c r="D139" s="33"/>
      <c r="E139" s="33"/>
      <c r="F139" s="33"/>
      <c r="G139" s="33"/>
      <c r="H139" s="33"/>
      <c r="I139" s="33"/>
      <c r="J139" s="5"/>
      <c r="K139" s="5"/>
      <c r="L139" s="5"/>
      <c r="M139" s="33"/>
      <c r="N139" s="33"/>
      <c r="O139" s="5"/>
      <c r="P139" s="5"/>
      <c r="Q139" s="5"/>
      <c r="R139" s="33"/>
      <c r="S139" s="33"/>
      <c r="T139" s="33"/>
      <c r="U139" s="33"/>
      <c r="V139" s="33"/>
      <c r="W139" s="33"/>
      <c r="X139" s="33"/>
      <c r="Y139" s="5"/>
      <c r="Z139" s="5"/>
      <c r="AA139" s="5"/>
      <c r="AB139" s="33"/>
      <c r="AC139" s="33"/>
      <c r="AD139" s="5"/>
      <c r="AE139" s="5"/>
      <c r="AF139" s="5"/>
    </row>
    <row r="140" spans="1:32" ht="15.75">
      <c r="A140" s="35"/>
      <c r="B140" s="36"/>
      <c r="C140" s="8"/>
      <c r="D140" s="8"/>
      <c r="E140" s="8"/>
      <c r="F140" s="8"/>
      <c r="G140" s="9"/>
      <c r="H140" s="8"/>
      <c r="I140" s="8"/>
      <c r="J140" s="8"/>
      <c r="K140" s="8"/>
      <c r="L140" s="9"/>
      <c r="M140" s="8"/>
      <c r="N140" s="8"/>
      <c r="O140" s="8"/>
      <c r="P140" s="8"/>
      <c r="Q140" s="9"/>
      <c r="R140" s="8"/>
      <c r="S140" s="8"/>
      <c r="T140" s="8"/>
      <c r="U140" s="8"/>
      <c r="V140" s="9"/>
      <c r="W140" s="8"/>
      <c r="X140" s="8"/>
      <c r="Y140" s="8"/>
      <c r="Z140" s="8"/>
      <c r="AA140" s="9"/>
      <c r="AB140" s="8"/>
      <c r="AC140" s="8"/>
      <c r="AD140" s="8"/>
      <c r="AE140" s="8"/>
      <c r="AF140" s="9"/>
    </row>
    <row r="141" spans="1:32" ht="15.75">
      <c r="A141" s="37"/>
      <c r="B141" s="38"/>
      <c r="C141" s="109"/>
      <c r="D141" s="84"/>
      <c r="E141" s="84"/>
      <c r="F141" s="84"/>
      <c r="G141" s="85"/>
      <c r="H141" s="109"/>
      <c r="I141" s="84"/>
      <c r="J141" s="84"/>
      <c r="K141" s="84"/>
      <c r="L141" s="85"/>
      <c r="M141" s="109"/>
      <c r="N141" s="84"/>
      <c r="O141" s="84"/>
      <c r="P141" s="84"/>
      <c r="Q141" s="85"/>
      <c r="R141" s="109"/>
      <c r="S141" s="84"/>
      <c r="T141" s="84"/>
      <c r="U141" s="84"/>
      <c r="V141" s="85"/>
      <c r="W141" s="109"/>
      <c r="X141" s="84"/>
      <c r="Y141" s="84"/>
      <c r="Z141" s="84"/>
      <c r="AA141" s="85"/>
      <c r="AB141" s="109"/>
      <c r="AC141" s="84"/>
      <c r="AD141" s="84"/>
      <c r="AE141" s="84"/>
      <c r="AF141" s="85"/>
    </row>
    <row r="142" spans="1:32" ht="15.75">
      <c r="A142" s="37"/>
      <c r="B142" s="38"/>
      <c r="C142" s="109"/>
      <c r="D142" s="84"/>
      <c r="E142" s="84"/>
      <c r="F142" s="84"/>
      <c r="G142" s="85"/>
      <c r="H142" s="109"/>
      <c r="I142" s="84"/>
      <c r="J142" s="84"/>
      <c r="K142" s="84"/>
      <c r="L142" s="85"/>
      <c r="M142" s="109"/>
      <c r="N142" s="84"/>
      <c r="O142" s="84"/>
      <c r="P142" s="84"/>
      <c r="Q142" s="85"/>
      <c r="R142" s="109"/>
      <c r="S142" s="84"/>
      <c r="T142" s="84"/>
      <c r="U142" s="84"/>
      <c r="V142" s="85"/>
      <c r="W142" s="109"/>
      <c r="X142" s="84"/>
      <c r="Y142" s="84"/>
      <c r="Z142" s="84"/>
      <c r="AA142" s="85"/>
      <c r="AB142" s="109"/>
      <c r="AC142" s="84"/>
      <c r="AD142" s="84"/>
      <c r="AE142" s="84"/>
      <c r="AF142" s="85"/>
    </row>
    <row r="143" spans="1:32" ht="15.75">
      <c r="A143" s="37"/>
      <c r="B143" s="38"/>
      <c r="C143" s="109"/>
      <c r="D143" s="84"/>
      <c r="E143" s="84"/>
      <c r="F143" s="84"/>
      <c r="G143" s="85"/>
      <c r="H143" s="109"/>
      <c r="I143" s="84"/>
      <c r="J143" s="84"/>
      <c r="K143" s="84"/>
      <c r="L143" s="85"/>
      <c r="M143" s="109"/>
      <c r="N143" s="84"/>
      <c r="O143" s="84"/>
      <c r="P143" s="84"/>
      <c r="Q143" s="85"/>
      <c r="R143" s="109"/>
      <c r="S143" s="84"/>
      <c r="T143" s="84"/>
      <c r="U143" s="84"/>
      <c r="V143" s="85"/>
      <c r="W143" s="109"/>
      <c r="X143" s="84"/>
      <c r="Y143" s="84"/>
      <c r="Z143" s="84"/>
      <c r="AA143" s="85"/>
      <c r="AB143" s="109"/>
      <c r="AC143" s="84"/>
      <c r="AD143" s="84"/>
      <c r="AE143" s="84"/>
      <c r="AF143" s="85"/>
    </row>
    <row r="144" spans="1:32" ht="16.5" thickBot="1">
      <c r="A144" s="53"/>
      <c r="B144" s="40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</row>
    <row r="145" spans="1:32" ht="16.5" thickBot="1">
      <c r="A145" s="41"/>
      <c r="B145" s="42"/>
      <c r="C145" s="110"/>
      <c r="D145" s="110"/>
      <c r="E145" s="110"/>
      <c r="F145" s="110"/>
      <c r="G145" s="111"/>
      <c r="H145" s="110"/>
      <c r="I145" s="110"/>
      <c r="J145" s="110"/>
      <c r="K145" s="110"/>
      <c r="L145" s="111"/>
      <c r="M145" s="110"/>
      <c r="N145" s="110"/>
      <c r="O145" s="110"/>
      <c r="P145" s="110"/>
      <c r="Q145" s="111"/>
      <c r="R145" s="110"/>
      <c r="S145" s="110"/>
      <c r="T145" s="110"/>
      <c r="U145" s="110"/>
      <c r="V145" s="111"/>
      <c r="W145" s="110"/>
      <c r="X145" s="110"/>
      <c r="Y145" s="110"/>
      <c r="Z145" s="110"/>
      <c r="AA145" s="111"/>
      <c r="AB145" s="110"/>
      <c r="AC145" s="110"/>
      <c r="AD145" s="110"/>
      <c r="AE145" s="110"/>
      <c r="AF145" s="111"/>
    </row>
    <row r="146" spans="1:32">
      <c r="H146" s="39"/>
      <c r="I146" s="39"/>
      <c r="M146" s="39"/>
      <c r="N146" s="39"/>
      <c r="W146" s="39"/>
      <c r="X146" s="39"/>
      <c r="AB146" s="39"/>
      <c r="AC146" s="39"/>
    </row>
    <row r="147" spans="1:32" ht="16.5" thickBot="1">
      <c r="B147" s="34"/>
      <c r="H147" s="39"/>
      <c r="I147" s="39"/>
      <c r="M147" s="39"/>
      <c r="N147" s="39"/>
      <c r="W147" s="39"/>
      <c r="X147" s="39"/>
      <c r="AB147" s="39"/>
      <c r="AC147" s="39"/>
    </row>
    <row r="148" spans="1:32" ht="15.75">
      <c r="A148" s="35"/>
      <c r="B148" s="36"/>
      <c r="C148" s="8"/>
      <c r="D148" s="8"/>
      <c r="E148" s="8"/>
      <c r="F148" s="8"/>
      <c r="G148" s="9"/>
      <c r="H148" s="8"/>
      <c r="I148" s="8"/>
      <c r="J148" s="8"/>
      <c r="K148" s="8"/>
      <c r="L148" s="9"/>
      <c r="M148" s="8"/>
      <c r="N148" s="8"/>
      <c r="O148" s="8"/>
      <c r="P148" s="8"/>
      <c r="Q148" s="9"/>
      <c r="R148" s="8"/>
      <c r="S148" s="8"/>
      <c r="T148" s="8"/>
      <c r="U148" s="8"/>
      <c r="V148" s="9"/>
      <c r="W148" s="8"/>
      <c r="X148" s="8"/>
      <c r="Y148" s="8"/>
      <c r="Z148" s="8"/>
      <c r="AA148" s="9"/>
      <c r="AB148" s="8"/>
      <c r="AC148" s="8"/>
      <c r="AD148" s="8"/>
      <c r="AE148" s="8"/>
      <c r="AF148" s="9"/>
    </row>
    <row r="149" spans="1:32" ht="15.75">
      <c r="A149" s="43"/>
      <c r="B149" s="44"/>
      <c r="C149" s="109"/>
      <c r="D149" s="84"/>
      <c r="E149" s="84"/>
      <c r="F149" s="84"/>
      <c r="G149" s="85"/>
      <c r="H149" s="109"/>
      <c r="I149" s="84"/>
      <c r="J149" s="84"/>
      <c r="K149" s="84"/>
      <c r="L149" s="85"/>
      <c r="M149" s="109"/>
      <c r="N149" s="84"/>
      <c r="O149" s="84"/>
      <c r="P149" s="84"/>
      <c r="Q149" s="85"/>
      <c r="R149" s="109"/>
      <c r="S149" s="84"/>
      <c r="T149" s="84"/>
      <c r="U149" s="84"/>
      <c r="V149" s="85"/>
      <c r="W149" s="109"/>
      <c r="X149" s="84"/>
      <c r="Y149" s="84"/>
      <c r="Z149" s="84"/>
      <c r="AA149" s="85"/>
      <c r="AB149" s="109"/>
      <c r="AC149" s="84"/>
      <c r="AD149" s="84"/>
      <c r="AE149" s="84"/>
      <c r="AF149" s="85"/>
    </row>
    <row r="150" spans="1:32" ht="15.75">
      <c r="A150" s="45"/>
      <c r="B150" s="46"/>
      <c r="C150" s="109"/>
      <c r="D150" s="84"/>
      <c r="E150" s="84"/>
      <c r="F150" s="84"/>
      <c r="G150" s="85"/>
      <c r="H150" s="109"/>
      <c r="I150" s="84"/>
      <c r="J150" s="84"/>
      <c r="K150" s="84"/>
      <c r="L150" s="85"/>
      <c r="M150" s="109"/>
      <c r="N150" s="84"/>
      <c r="O150" s="84"/>
      <c r="P150" s="84"/>
      <c r="Q150" s="85"/>
      <c r="R150" s="109"/>
      <c r="S150" s="84"/>
      <c r="T150" s="84"/>
      <c r="U150" s="84"/>
      <c r="V150" s="85"/>
      <c r="W150" s="109"/>
      <c r="X150" s="84"/>
      <c r="Y150" s="84"/>
      <c r="Z150" s="84"/>
      <c r="AA150" s="85"/>
      <c r="AB150" s="109"/>
      <c r="AC150" s="84"/>
      <c r="AD150" s="84"/>
      <c r="AE150" s="84"/>
      <c r="AF150" s="85"/>
    </row>
    <row r="151" spans="1:32" ht="15.75">
      <c r="A151" s="45"/>
      <c r="B151" s="46"/>
      <c r="C151" s="109"/>
      <c r="D151" s="84"/>
      <c r="E151" s="84"/>
      <c r="F151" s="84"/>
      <c r="G151" s="85"/>
      <c r="H151" s="109"/>
      <c r="I151" s="84"/>
      <c r="J151" s="84"/>
      <c r="K151" s="84"/>
      <c r="L151" s="85"/>
      <c r="M151" s="109"/>
      <c r="N151" s="84"/>
      <c r="O151" s="84"/>
      <c r="P151" s="84"/>
      <c r="Q151" s="85"/>
      <c r="R151" s="109"/>
      <c r="S151" s="84"/>
      <c r="T151" s="84"/>
      <c r="U151" s="84"/>
      <c r="V151" s="85"/>
      <c r="W151" s="109"/>
      <c r="X151" s="84"/>
      <c r="Y151" s="84"/>
      <c r="Z151" s="84"/>
      <c r="AA151" s="85"/>
      <c r="AB151" s="109"/>
      <c r="AC151" s="84"/>
      <c r="AD151" s="84"/>
      <c r="AE151" s="84"/>
      <c r="AF151" s="85"/>
    </row>
    <row r="152" spans="1:32" ht="16.5" thickBot="1">
      <c r="A152" s="54"/>
      <c r="B152" s="40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</row>
    <row r="153" spans="1:32" ht="16.5" thickBot="1">
      <c r="A153" s="41"/>
      <c r="B153" s="42"/>
      <c r="C153" s="114"/>
      <c r="D153" s="114"/>
      <c r="E153" s="114"/>
      <c r="F153" s="114"/>
      <c r="G153" s="115"/>
      <c r="H153" s="114"/>
      <c r="I153" s="114"/>
      <c r="J153" s="114"/>
      <c r="K153" s="114"/>
      <c r="L153" s="115"/>
      <c r="M153" s="114"/>
      <c r="N153" s="114"/>
      <c r="O153" s="114"/>
      <c r="P153" s="114"/>
      <c r="Q153" s="115"/>
      <c r="R153" s="114"/>
      <c r="S153" s="114"/>
      <c r="T153" s="114"/>
      <c r="U153" s="114"/>
      <c r="V153" s="115"/>
      <c r="W153" s="114"/>
      <c r="X153" s="114"/>
      <c r="Y153" s="114"/>
      <c r="Z153" s="114"/>
      <c r="AA153" s="115"/>
      <c r="AB153" s="114"/>
      <c r="AC153" s="114"/>
      <c r="AD153" s="114"/>
      <c r="AE153" s="114"/>
      <c r="AF153" s="115"/>
    </row>
    <row r="154" spans="1:32">
      <c r="H154" s="39"/>
      <c r="I154" s="39"/>
      <c r="M154" s="39"/>
      <c r="N154" s="39"/>
      <c r="W154" s="39"/>
      <c r="X154" s="39"/>
      <c r="AB154" s="39"/>
      <c r="AC154" s="39"/>
    </row>
    <row r="155" spans="1:32" ht="16.5" thickBot="1">
      <c r="B155" s="34"/>
      <c r="H155" s="39"/>
      <c r="I155" s="39"/>
      <c r="M155" s="39"/>
      <c r="N155" s="39"/>
      <c r="W155" s="39"/>
      <c r="X155" s="39"/>
      <c r="AB155" s="39"/>
      <c r="AC155" s="39"/>
    </row>
    <row r="156" spans="1:32" ht="15.75">
      <c r="A156" s="35"/>
      <c r="B156" s="36"/>
      <c r="C156" s="8"/>
      <c r="D156" s="8"/>
      <c r="E156" s="8"/>
      <c r="F156" s="8"/>
      <c r="G156" s="9"/>
      <c r="H156" s="8"/>
      <c r="I156" s="8"/>
      <c r="J156" s="8"/>
      <c r="K156" s="8"/>
      <c r="L156" s="9"/>
      <c r="M156" s="8"/>
      <c r="N156" s="8"/>
      <c r="O156" s="8"/>
      <c r="P156" s="8"/>
      <c r="Q156" s="9"/>
      <c r="R156" s="8"/>
      <c r="S156" s="8"/>
      <c r="T156" s="8"/>
      <c r="U156" s="8"/>
      <c r="V156" s="9"/>
      <c r="W156" s="8"/>
      <c r="X156" s="8"/>
      <c r="Y156" s="8"/>
      <c r="Z156" s="8"/>
      <c r="AA156" s="9"/>
      <c r="AB156" s="8"/>
      <c r="AC156" s="8"/>
      <c r="AD156" s="8"/>
      <c r="AE156" s="8"/>
      <c r="AF156" s="9"/>
    </row>
    <row r="157" spans="1:32" ht="15.75">
      <c r="A157" s="37"/>
      <c r="B157" s="38"/>
      <c r="C157" s="109"/>
      <c r="D157" s="84"/>
      <c r="E157" s="84"/>
      <c r="F157" s="84"/>
      <c r="G157" s="85"/>
      <c r="H157" s="109"/>
      <c r="I157" s="84"/>
      <c r="J157" s="84"/>
      <c r="K157" s="84"/>
      <c r="L157" s="85"/>
      <c r="M157" s="109"/>
      <c r="N157" s="84"/>
      <c r="O157" s="84"/>
      <c r="P157" s="84"/>
      <c r="Q157" s="85"/>
      <c r="R157" s="109"/>
      <c r="S157" s="84"/>
      <c r="T157" s="84"/>
      <c r="U157" s="84"/>
      <c r="V157" s="85"/>
      <c r="W157" s="109"/>
      <c r="X157" s="84"/>
      <c r="Y157" s="84"/>
      <c r="Z157" s="84"/>
      <c r="AA157" s="85"/>
      <c r="AB157" s="109"/>
      <c r="AC157" s="84"/>
      <c r="AD157" s="84"/>
      <c r="AE157" s="84"/>
      <c r="AF157" s="85"/>
    </row>
    <row r="158" spans="1:32" ht="15.75">
      <c r="A158" s="37"/>
      <c r="B158" s="38"/>
      <c r="C158" s="109"/>
      <c r="D158" s="84"/>
      <c r="E158" s="84"/>
      <c r="F158" s="84"/>
      <c r="G158" s="85"/>
      <c r="H158" s="109"/>
      <c r="I158" s="84"/>
      <c r="J158" s="84"/>
      <c r="K158" s="84"/>
      <c r="L158" s="85"/>
      <c r="M158" s="109"/>
      <c r="N158" s="84"/>
      <c r="O158" s="84"/>
      <c r="P158" s="84"/>
      <c r="Q158" s="85"/>
      <c r="R158" s="109"/>
      <c r="S158" s="84"/>
      <c r="T158" s="84"/>
      <c r="U158" s="84"/>
      <c r="V158" s="85"/>
      <c r="W158" s="109"/>
      <c r="X158" s="84"/>
      <c r="Y158" s="84"/>
      <c r="Z158" s="84"/>
      <c r="AA158" s="85"/>
      <c r="AB158" s="109"/>
      <c r="AC158" s="84"/>
      <c r="AD158" s="84"/>
      <c r="AE158" s="84"/>
      <c r="AF158" s="85"/>
    </row>
    <row r="159" spans="1:32" ht="15.75">
      <c r="A159" s="37"/>
      <c r="B159" s="38"/>
      <c r="C159" s="109"/>
      <c r="D159" s="84"/>
      <c r="E159" s="84"/>
      <c r="F159" s="84"/>
      <c r="G159" s="85"/>
      <c r="H159" s="109"/>
      <c r="I159" s="84"/>
      <c r="J159" s="84"/>
      <c r="K159" s="84"/>
      <c r="L159" s="85"/>
      <c r="M159" s="109"/>
      <c r="N159" s="84"/>
      <c r="O159" s="84"/>
      <c r="P159" s="84"/>
      <c r="Q159" s="85"/>
      <c r="R159" s="109"/>
      <c r="S159" s="84"/>
      <c r="T159" s="84"/>
      <c r="U159" s="84"/>
      <c r="V159" s="85"/>
      <c r="W159" s="109"/>
      <c r="X159" s="84"/>
      <c r="Y159" s="84"/>
      <c r="Z159" s="84"/>
      <c r="AA159" s="85"/>
      <c r="AB159" s="109"/>
      <c r="AC159" s="84"/>
      <c r="AD159" s="84"/>
      <c r="AE159" s="84"/>
      <c r="AF159" s="85"/>
    </row>
    <row r="160" spans="1:32" ht="16.5" thickBot="1">
      <c r="A160" s="53"/>
      <c r="B160" s="40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</row>
    <row r="161" spans="1:32" ht="16.5" thickBot="1">
      <c r="A161" s="41"/>
      <c r="B161" s="42"/>
      <c r="C161" s="114"/>
      <c r="D161" s="114"/>
      <c r="E161" s="114"/>
      <c r="F161" s="114"/>
      <c r="G161" s="115"/>
      <c r="H161" s="114"/>
      <c r="I161" s="114"/>
      <c r="J161" s="114"/>
      <c r="K161" s="114"/>
      <c r="L161" s="115"/>
      <c r="M161" s="114"/>
      <c r="N161" s="114"/>
      <c r="O161" s="114"/>
      <c r="P161" s="114"/>
      <c r="Q161" s="115"/>
      <c r="R161" s="114"/>
      <c r="S161" s="114"/>
      <c r="T161" s="114"/>
      <c r="U161" s="114"/>
      <c r="V161" s="115"/>
      <c r="W161" s="114"/>
      <c r="X161" s="114"/>
      <c r="Y161" s="114"/>
      <c r="Z161" s="114"/>
      <c r="AA161" s="115"/>
      <c r="AB161" s="114"/>
      <c r="AC161" s="114"/>
      <c r="AD161" s="114"/>
      <c r="AE161" s="114"/>
      <c r="AF161" s="115"/>
    </row>
    <row r="164" spans="1:32" ht="69" customHeight="1"/>
    <row r="165" spans="1:32" ht="13.5" hidden="1" thickBot="1"/>
    <row r="166" spans="1:32" ht="15.75" hidden="1" customHeight="1">
      <c r="A166" s="140"/>
      <c r="B166" s="151"/>
      <c r="C166" s="140"/>
      <c r="D166" s="144"/>
      <c r="E166" s="144"/>
      <c r="F166" s="144"/>
      <c r="G166" s="145"/>
      <c r="H166" s="140"/>
      <c r="I166" s="144"/>
      <c r="J166" s="144"/>
      <c r="K166" s="144"/>
      <c r="L166" s="145"/>
      <c r="M166" s="140"/>
      <c r="N166" s="144"/>
      <c r="O166" s="144"/>
      <c r="P166" s="144"/>
      <c r="Q166" s="145"/>
    </row>
    <row r="167" spans="1:32" ht="16.5" hidden="1" thickBot="1">
      <c r="A167" s="141"/>
      <c r="B167" s="152"/>
      <c r="C167" s="10"/>
      <c r="D167" s="11"/>
      <c r="E167" s="11"/>
      <c r="F167" s="11"/>
      <c r="G167" s="12"/>
      <c r="H167" s="10"/>
      <c r="I167" s="11"/>
      <c r="J167" s="11"/>
      <c r="K167" s="11"/>
      <c r="L167" s="12"/>
      <c r="M167" s="10"/>
      <c r="N167" s="11"/>
      <c r="O167" s="11"/>
      <c r="P167" s="11"/>
      <c r="Q167" s="12"/>
    </row>
    <row r="168" spans="1:32" ht="13.5" hidden="1" thickBot="1">
      <c r="A168" s="13"/>
      <c r="B168" s="48"/>
      <c r="C168" s="13"/>
      <c r="D168" s="15"/>
      <c r="E168" s="15"/>
      <c r="F168" s="15"/>
      <c r="G168" s="16"/>
      <c r="H168" s="13"/>
      <c r="I168" s="15"/>
      <c r="J168" s="15"/>
      <c r="K168" s="15"/>
      <c r="L168" s="16"/>
      <c r="M168" s="13"/>
      <c r="N168" s="15"/>
      <c r="O168" s="15"/>
      <c r="P168" s="15"/>
      <c r="Q168" s="16"/>
    </row>
    <row r="169" spans="1:32" ht="15.75" hidden="1">
      <c r="A169" s="18"/>
      <c r="B169" s="49"/>
      <c r="C169" s="116"/>
      <c r="D169" s="117"/>
      <c r="E169" s="117"/>
      <c r="F169" s="117"/>
      <c r="G169" s="130"/>
      <c r="H169" s="116"/>
      <c r="I169" s="117"/>
      <c r="J169" s="117"/>
      <c r="K169" s="117"/>
      <c r="L169" s="118"/>
      <c r="M169" s="116"/>
      <c r="N169" s="117"/>
      <c r="O169" s="117"/>
      <c r="P169" s="117"/>
      <c r="Q169" s="118"/>
    </row>
    <row r="170" spans="1:32" ht="15.75" hidden="1">
      <c r="A170" s="20"/>
      <c r="B170" s="23"/>
      <c r="C170" s="94"/>
      <c r="D170" s="61"/>
      <c r="E170" s="119"/>
      <c r="F170" s="119"/>
      <c r="G170" s="131"/>
      <c r="H170" s="60"/>
      <c r="I170" s="61"/>
      <c r="J170" s="119"/>
      <c r="K170" s="119"/>
      <c r="L170" s="120"/>
      <c r="M170" s="60"/>
      <c r="N170" s="61"/>
      <c r="O170" s="119"/>
      <c r="P170" s="119"/>
      <c r="Q170" s="120"/>
    </row>
    <row r="171" spans="1:32" ht="15.75" hidden="1">
      <c r="A171" s="20"/>
      <c r="B171" s="23"/>
      <c r="C171" s="94"/>
      <c r="D171" s="96"/>
      <c r="E171" s="62"/>
      <c r="F171" s="62"/>
      <c r="G171" s="97"/>
      <c r="H171" s="60"/>
      <c r="I171" s="62"/>
      <c r="J171" s="62"/>
      <c r="K171" s="62"/>
      <c r="L171" s="63"/>
      <c r="M171" s="60"/>
      <c r="N171" s="62"/>
      <c r="O171" s="62"/>
      <c r="P171" s="62"/>
      <c r="Q171" s="63"/>
    </row>
    <row r="172" spans="1:32" ht="15.75" hidden="1">
      <c r="A172" s="20"/>
      <c r="B172" s="23"/>
      <c r="C172" s="94"/>
      <c r="D172" s="64"/>
      <c r="E172" s="71"/>
      <c r="F172" s="121"/>
      <c r="G172" s="71"/>
      <c r="H172" s="60"/>
      <c r="I172" s="64"/>
      <c r="J172" s="65"/>
      <c r="K172" s="121"/>
      <c r="L172" s="67"/>
      <c r="M172" s="60"/>
      <c r="N172" s="64"/>
      <c r="O172" s="65"/>
      <c r="P172" s="121"/>
      <c r="Q172" s="67"/>
    </row>
    <row r="173" spans="1:32" ht="15.75" hidden="1">
      <c r="A173" s="20"/>
      <c r="B173" s="23"/>
      <c r="C173" s="94"/>
      <c r="D173" s="64"/>
      <c r="E173" s="64"/>
      <c r="F173" s="121"/>
      <c r="G173" s="71"/>
      <c r="H173" s="60"/>
      <c r="I173" s="64"/>
      <c r="J173" s="64"/>
      <c r="K173" s="121"/>
      <c r="L173" s="67"/>
      <c r="M173" s="60"/>
      <c r="N173" s="64"/>
      <c r="O173" s="64"/>
      <c r="P173" s="121"/>
      <c r="Q173" s="67"/>
    </row>
    <row r="174" spans="1:32" ht="15.75" hidden="1">
      <c r="A174" s="20"/>
      <c r="B174" s="23"/>
      <c r="C174" s="94"/>
      <c r="D174" s="64"/>
      <c r="E174" s="64"/>
      <c r="F174" s="64"/>
      <c r="G174" s="121"/>
      <c r="H174" s="60"/>
      <c r="I174" s="64"/>
      <c r="J174" s="64"/>
      <c r="K174" s="64"/>
      <c r="L174" s="122"/>
      <c r="M174" s="60"/>
      <c r="N174" s="64"/>
      <c r="O174" s="64"/>
      <c r="P174" s="64"/>
      <c r="Q174" s="122"/>
    </row>
    <row r="175" spans="1:32" ht="15.75" hidden="1">
      <c r="A175" s="20"/>
      <c r="B175" s="21"/>
      <c r="C175" s="132"/>
      <c r="D175" s="71"/>
      <c r="E175" s="71"/>
      <c r="F175" s="71"/>
      <c r="G175" s="71"/>
      <c r="H175" s="123"/>
      <c r="I175" s="70"/>
      <c r="J175" s="70"/>
      <c r="K175" s="70"/>
      <c r="L175" s="67"/>
      <c r="M175" s="123"/>
      <c r="N175" s="70"/>
      <c r="O175" s="70"/>
      <c r="P175" s="70"/>
      <c r="Q175" s="67"/>
    </row>
    <row r="176" spans="1:32" ht="15.75" hidden="1">
      <c r="A176" s="20"/>
      <c r="B176" s="21"/>
      <c r="C176" s="132"/>
      <c r="D176" s="71"/>
      <c r="E176" s="71"/>
      <c r="F176" s="71"/>
      <c r="G176" s="71"/>
      <c r="H176" s="123"/>
      <c r="I176" s="71"/>
      <c r="J176" s="71"/>
      <c r="K176" s="71"/>
      <c r="L176" s="67"/>
      <c r="M176" s="123"/>
      <c r="N176" s="71"/>
      <c r="O176" s="71"/>
      <c r="P176" s="71"/>
      <c r="Q176" s="67"/>
    </row>
    <row r="177" spans="1:17" ht="15.75" hidden="1">
      <c r="A177" s="20"/>
      <c r="B177" s="21"/>
      <c r="C177" s="132"/>
      <c r="D177" s="71"/>
      <c r="E177" s="71"/>
      <c r="F177" s="71"/>
      <c r="G177" s="71"/>
      <c r="H177" s="123"/>
      <c r="I177" s="71"/>
      <c r="J177" s="71"/>
      <c r="K177" s="71"/>
      <c r="L177" s="67"/>
      <c r="M177" s="123"/>
      <c r="N177" s="71"/>
      <c r="O177" s="71"/>
      <c r="P177" s="71"/>
      <c r="Q177" s="67"/>
    </row>
    <row r="178" spans="1:17" ht="15.75" hidden="1">
      <c r="A178" s="20"/>
      <c r="B178" s="21"/>
      <c r="C178" s="132"/>
      <c r="D178" s="71"/>
      <c r="E178" s="71"/>
      <c r="F178" s="71"/>
      <c r="G178" s="71"/>
      <c r="H178" s="123"/>
      <c r="I178" s="71"/>
      <c r="J178" s="71"/>
      <c r="K178" s="71"/>
      <c r="L178" s="67"/>
      <c r="M178" s="123"/>
      <c r="N178" s="71"/>
      <c r="O178" s="71"/>
      <c r="P178" s="71"/>
      <c r="Q178" s="67"/>
    </row>
    <row r="179" spans="1:17" ht="15.75" hidden="1">
      <c r="A179" s="20"/>
      <c r="B179" s="23"/>
      <c r="C179" s="123"/>
      <c r="D179" s="121"/>
      <c r="E179" s="121"/>
      <c r="F179" s="121"/>
      <c r="G179" s="121"/>
      <c r="H179" s="123"/>
      <c r="I179" s="119"/>
      <c r="J179" s="119"/>
      <c r="K179" s="119"/>
      <c r="L179" s="120"/>
      <c r="M179" s="123"/>
      <c r="N179" s="119"/>
      <c r="O179" s="119"/>
      <c r="P179" s="119"/>
      <c r="Q179" s="120"/>
    </row>
    <row r="180" spans="1:17" ht="15.75" hidden="1">
      <c r="A180" s="20"/>
      <c r="B180" s="23"/>
      <c r="C180" s="123"/>
      <c r="D180" s="119"/>
      <c r="E180" s="119"/>
      <c r="F180" s="119"/>
      <c r="G180" s="119"/>
      <c r="H180" s="123"/>
      <c r="I180" s="119"/>
      <c r="J180" s="119"/>
      <c r="K180" s="119"/>
      <c r="L180" s="119"/>
      <c r="M180" s="123"/>
      <c r="N180" s="119"/>
      <c r="O180" s="119"/>
      <c r="P180" s="119"/>
      <c r="Q180" s="119"/>
    </row>
    <row r="181" spans="1:17" ht="15.75" hidden="1">
      <c r="A181" s="20"/>
      <c r="B181" s="23"/>
      <c r="C181" s="133"/>
      <c r="D181" s="100"/>
      <c r="E181" s="100"/>
      <c r="F181" s="100"/>
      <c r="G181" s="101"/>
      <c r="H181" s="123"/>
      <c r="I181" s="72"/>
      <c r="J181" s="72"/>
      <c r="K181" s="72"/>
      <c r="L181" s="73"/>
      <c r="M181" s="123"/>
      <c r="N181" s="72"/>
      <c r="O181" s="72"/>
      <c r="P181" s="72"/>
      <c r="Q181" s="73"/>
    </row>
    <row r="182" spans="1:17" ht="15.75" hidden="1">
      <c r="A182" s="20"/>
      <c r="B182" s="23"/>
      <c r="C182" s="133"/>
      <c r="D182" s="119"/>
      <c r="E182" s="119"/>
      <c r="F182" s="119"/>
      <c r="G182" s="119"/>
      <c r="H182" s="123"/>
      <c r="I182" s="119"/>
      <c r="J182" s="119"/>
      <c r="K182" s="119"/>
      <c r="L182" s="120"/>
      <c r="M182" s="123"/>
      <c r="N182" s="119"/>
      <c r="O182" s="119"/>
      <c r="P182" s="119"/>
      <c r="Q182" s="120"/>
    </row>
    <row r="183" spans="1:17" ht="15.75" hidden="1">
      <c r="A183" s="20"/>
      <c r="B183" s="21"/>
      <c r="C183" s="123"/>
      <c r="D183" s="72"/>
      <c r="E183" s="72"/>
      <c r="F183" s="72"/>
      <c r="G183" s="103"/>
      <c r="H183" s="123"/>
      <c r="I183" s="72"/>
      <c r="J183" s="72"/>
      <c r="K183" s="72"/>
      <c r="L183" s="73"/>
      <c r="M183" s="123"/>
      <c r="N183" s="72"/>
      <c r="O183" s="72"/>
      <c r="P183" s="72"/>
      <c r="Q183" s="73"/>
    </row>
    <row r="184" spans="1:17" ht="15.75" hidden="1">
      <c r="A184" s="20"/>
      <c r="B184" s="23"/>
      <c r="C184" s="123"/>
      <c r="D184" s="65"/>
      <c r="E184" s="65"/>
      <c r="F184" s="65"/>
      <c r="G184" s="104"/>
      <c r="H184" s="123"/>
      <c r="I184" s="65"/>
      <c r="J184" s="65"/>
      <c r="K184" s="65"/>
      <c r="L184" s="74"/>
      <c r="M184" s="123"/>
      <c r="N184" s="65"/>
      <c r="O184" s="65"/>
      <c r="P184" s="65"/>
      <c r="Q184" s="74"/>
    </row>
    <row r="185" spans="1:17" ht="16.5" hidden="1" thickBot="1">
      <c r="A185" s="24"/>
      <c r="B185" s="25"/>
      <c r="C185" s="124"/>
      <c r="D185" s="76"/>
      <c r="E185" s="76"/>
      <c r="F185" s="76"/>
      <c r="G185" s="105"/>
      <c r="H185" s="124"/>
      <c r="I185" s="76"/>
      <c r="J185" s="76"/>
      <c r="K185" s="76"/>
      <c r="L185" s="77"/>
      <c r="M185" s="124"/>
      <c r="N185" s="76"/>
      <c r="O185" s="76"/>
      <c r="P185" s="76"/>
      <c r="Q185" s="77"/>
    </row>
    <row r="186" spans="1:17" ht="16.5" hidden="1" thickBot="1">
      <c r="A186" s="50"/>
      <c r="B186" s="51"/>
      <c r="C186" s="134"/>
      <c r="D186" s="126"/>
      <c r="E186" s="126"/>
      <c r="F186" s="126"/>
      <c r="G186" s="126"/>
      <c r="H186" s="128"/>
      <c r="I186" s="126"/>
      <c r="J186" s="126"/>
      <c r="K186" s="126"/>
      <c r="L186" s="129"/>
      <c r="M186" s="128"/>
      <c r="N186" s="126"/>
      <c r="O186" s="126"/>
      <c r="P186" s="126"/>
      <c r="Q186" s="129"/>
    </row>
    <row r="187" spans="1:17" ht="15.75" hidden="1">
      <c r="A187" s="33"/>
      <c r="B187" s="52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</row>
    <row r="188" spans="1:17" ht="15.75" hidden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1:17" ht="15.75" hidden="1">
      <c r="A189" s="33"/>
      <c r="B189" s="33"/>
      <c r="C189" s="33"/>
      <c r="D189" s="33"/>
      <c r="E189" s="33"/>
      <c r="F189" s="33"/>
      <c r="G189" s="33"/>
      <c r="H189" s="33"/>
      <c r="I189" s="33"/>
      <c r="J189" s="5"/>
      <c r="K189" s="5"/>
      <c r="L189" s="5"/>
      <c r="M189" s="33"/>
      <c r="N189" s="33"/>
      <c r="O189" s="5"/>
      <c r="P189" s="5"/>
      <c r="Q189" s="5"/>
    </row>
    <row r="190" spans="1:17" ht="16.5" hidden="1" thickBot="1">
      <c r="A190" s="33"/>
      <c r="B190" s="34"/>
      <c r="C190" s="33"/>
      <c r="D190" s="33"/>
      <c r="E190" s="33"/>
      <c r="F190" s="33"/>
      <c r="G190" s="33"/>
      <c r="H190" s="33"/>
      <c r="I190" s="33"/>
      <c r="J190" s="5"/>
      <c r="K190" s="5"/>
      <c r="L190" s="5"/>
      <c r="M190" s="33"/>
      <c r="N190" s="33"/>
      <c r="O190" s="5"/>
      <c r="P190" s="5"/>
      <c r="Q190" s="5"/>
    </row>
    <row r="191" spans="1:17" ht="15.75" hidden="1">
      <c r="A191" s="35"/>
      <c r="B191" s="36"/>
      <c r="C191" s="8"/>
      <c r="D191" s="8"/>
      <c r="E191" s="8"/>
      <c r="F191" s="8"/>
      <c r="G191" s="9"/>
      <c r="H191" s="8"/>
      <c r="I191" s="8"/>
      <c r="J191" s="8"/>
      <c r="K191" s="8"/>
      <c r="L191" s="9"/>
      <c r="M191" s="8"/>
      <c r="N191" s="8"/>
      <c r="O191" s="8"/>
      <c r="P191" s="8"/>
      <c r="Q191" s="9"/>
    </row>
    <row r="192" spans="1:17" ht="15.75" hidden="1">
      <c r="A192" s="37"/>
      <c r="B192" s="38"/>
      <c r="C192" s="109"/>
      <c r="D192" s="84"/>
      <c r="E192" s="84"/>
      <c r="F192" s="84"/>
      <c r="G192" s="85"/>
      <c r="H192" s="109"/>
      <c r="I192" s="84"/>
      <c r="J192" s="84"/>
      <c r="K192" s="84"/>
      <c r="L192" s="85"/>
      <c r="M192" s="109"/>
      <c r="N192" s="84"/>
      <c r="O192" s="84"/>
      <c r="P192" s="84"/>
      <c r="Q192" s="85"/>
    </row>
    <row r="193" spans="1:17" ht="15.75" hidden="1">
      <c r="A193" s="37"/>
      <c r="B193" s="38"/>
      <c r="C193" s="109"/>
      <c r="D193" s="84"/>
      <c r="E193" s="84"/>
      <c r="F193" s="84"/>
      <c r="G193" s="85"/>
      <c r="H193" s="109"/>
      <c r="I193" s="84"/>
      <c r="J193" s="84"/>
      <c r="K193" s="84"/>
      <c r="L193" s="85"/>
      <c r="M193" s="109"/>
      <c r="N193" s="84"/>
      <c r="O193" s="84"/>
      <c r="P193" s="84"/>
      <c r="Q193" s="85"/>
    </row>
    <row r="194" spans="1:17" ht="15.75" hidden="1">
      <c r="A194" s="37"/>
      <c r="B194" s="38"/>
      <c r="C194" s="109"/>
      <c r="D194" s="84"/>
      <c r="E194" s="84"/>
      <c r="F194" s="84"/>
      <c r="G194" s="85"/>
      <c r="H194" s="109"/>
      <c r="I194" s="84"/>
      <c r="J194" s="84"/>
      <c r="K194" s="84"/>
      <c r="L194" s="85"/>
      <c r="M194" s="109"/>
      <c r="N194" s="84"/>
      <c r="O194" s="84"/>
      <c r="P194" s="84"/>
      <c r="Q194" s="85"/>
    </row>
    <row r="195" spans="1:17" ht="16.5" hidden="1" thickBot="1">
      <c r="A195" s="53"/>
      <c r="B195" s="40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</row>
    <row r="196" spans="1:17" ht="16.5" hidden="1" thickBot="1">
      <c r="A196" s="41"/>
      <c r="B196" s="42"/>
      <c r="C196" s="110"/>
      <c r="D196" s="110"/>
      <c r="E196" s="110"/>
      <c r="F196" s="110"/>
      <c r="G196" s="111"/>
      <c r="H196" s="110"/>
      <c r="I196" s="110"/>
      <c r="J196" s="110"/>
      <c r="K196" s="110"/>
      <c r="L196" s="111"/>
      <c r="M196" s="110"/>
      <c r="N196" s="110"/>
      <c r="O196" s="110"/>
      <c r="P196" s="110"/>
      <c r="Q196" s="111"/>
    </row>
    <row r="197" spans="1:17" hidden="1">
      <c r="H197" s="39"/>
      <c r="I197" s="39"/>
      <c r="M197" s="39"/>
      <c r="N197" s="39"/>
    </row>
    <row r="198" spans="1:17" ht="16.5" hidden="1" thickBot="1">
      <c r="B198" s="34"/>
      <c r="H198" s="39"/>
      <c r="I198" s="39"/>
      <c r="M198" s="39"/>
      <c r="N198" s="39"/>
    </row>
    <row r="199" spans="1:17" ht="15.75" hidden="1">
      <c r="A199" s="35"/>
      <c r="B199" s="36"/>
      <c r="C199" s="8"/>
      <c r="D199" s="8"/>
      <c r="E199" s="8"/>
      <c r="F199" s="8"/>
      <c r="G199" s="9"/>
      <c r="H199" s="8"/>
      <c r="I199" s="8"/>
      <c r="J199" s="8"/>
      <c r="K199" s="8"/>
      <c r="L199" s="9"/>
      <c r="M199" s="8"/>
      <c r="N199" s="8"/>
      <c r="O199" s="8"/>
      <c r="P199" s="8"/>
      <c r="Q199" s="9"/>
    </row>
    <row r="200" spans="1:17" ht="15.75" hidden="1">
      <c r="A200" s="43"/>
      <c r="B200" s="44"/>
      <c r="C200" s="109"/>
      <c r="D200" s="84"/>
      <c r="E200" s="84"/>
      <c r="F200" s="84"/>
      <c r="G200" s="85"/>
      <c r="H200" s="109"/>
      <c r="I200" s="84"/>
      <c r="J200" s="84"/>
      <c r="K200" s="84"/>
      <c r="L200" s="85"/>
      <c r="M200" s="109"/>
      <c r="N200" s="84"/>
      <c r="O200" s="84"/>
      <c r="P200" s="84"/>
      <c r="Q200" s="85"/>
    </row>
    <row r="201" spans="1:17" ht="15.75" hidden="1">
      <c r="A201" s="45"/>
      <c r="B201" s="46"/>
      <c r="C201" s="109"/>
      <c r="D201" s="84"/>
      <c r="E201" s="84"/>
      <c r="F201" s="84"/>
      <c r="G201" s="85"/>
      <c r="H201" s="109"/>
      <c r="I201" s="84"/>
      <c r="J201" s="84"/>
      <c r="K201" s="84"/>
      <c r="L201" s="85"/>
      <c r="M201" s="109"/>
      <c r="N201" s="84"/>
      <c r="O201" s="84"/>
      <c r="P201" s="84"/>
      <c r="Q201" s="85"/>
    </row>
    <row r="202" spans="1:17" ht="15.75" hidden="1">
      <c r="A202" s="45"/>
      <c r="B202" s="46"/>
      <c r="C202" s="109"/>
      <c r="D202" s="84"/>
      <c r="E202" s="84"/>
      <c r="F202" s="84"/>
      <c r="G202" s="85"/>
      <c r="H202" s="109"/>
      <c r="I202" s="84"/>
      <c r="J202" s="84"/>
      <c r="K202" s="84"/>
      <c r="L202" s="85"/>
      <c r="M202" s="109"/>
      <c r="N202" s="84"/>
      <c r="O202" s="84"/>
      <c r="P202" s="84"/>
      <c r="Q202" s="85"/>
    </row>
    <row r="203" spans="1:17" ht="16.5" hidden="1" thickBot="1">
      <c r="A203" s="54"/>
      <c r="B203" s="40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</row>
    <row r="204" spans="1:17" ht="16.5" hidden="1" thickBot="1">
      <c r="A204" s="41"/>
      <c r="B204" s="42"/>
      <c r="C204" s="114"/>
      <c r="D204" s="114"/>
      <c r="E204" s="114"/>
      <c r="F204" s="114"/>
      <c r="G204" s="115"/>
      <c r="H204" s="114"/>
      <c r="I204" s="114"/>
      <c r="J204" s="114"/>
      <c r="K204" s="114"/>
      <c r="L204" s="115"/>
      <c r="M204" s="114"/>
      <c r="N204" s="114"/>
      <c r="O204" s="114"/>
      <c r="P204" s="114"/>
      <c r="Q204" s="115"/>
    </row>
    <row r="205" spans="1:17" hidden="1">
      <c r="H205" s="39"/>
      <c r="I205" s="39"/>
      <c r="M205" s="39"/>
      <c r="N205" s="39"/>
    </row>
    <row r="206" spans="1:17" ht="16.5" hidden="1" thickBot="1">
      <c r="B206" s="34"/>
      <c r="H206" s="39"/>
      <c r="I206" s="39"/>
      <c r="M206" s="39"/>
      <c r="N206" s="39"/>
    </row>
    <row r="207" spans="1:17" ht="15.75" hidden="1">
      <c r="A207" s="35"/>
      <c r="B207" s="36"/>
      <c r="C207" s="8"/>
      <c r="D207" s="8"/>
      <c r="E207" s="8"/>
      <c r="F207" s="8"/>
      <c r="G207" s="9"/>
      <c r="H207" s="8"/>
      <c r="I207" s="8"/>
      <c r="J207" s="8"/>
      <c r="K207" s="8"/>
      <c r="L207" s="9"/>
      <c r="M207" s="8"/>
      <c r="N207" s="8"/>
      <c r="O207" s="8"/>
      <c r="P207" s="8"/>
      <c r="Q207" s="9"/>
    </row>
    <row r="208" spans="1:17" ht="15.75" hidden="1">
      <c r="A208" s="37"/>
      <c r="B208" s="38"/>
      <c r="C208" s="109"/>
      <c r="D208" s="84"/>
      <c r="E208" s="84"/>
      <c r="F208" s="84"/>
      <c r="G208" s="85"/>
      <c r="H208" s="109"/>
      <c r="I208" s="84"/>
      <c r="J208" s="84"/>
      <c r="K208" s="84"/>
      <c r="L208" s="85"/>
      <c r="M208" s="109"/>
      <c r="N208" s="84"/>
      <c r="O208" s="84"/>
      <c r="P208" s="84"/>
      <c r="Q208" s="85"/>
    </row>
    <row r="209" spans="1:17" ht="15.75" hidden="1">
      <c r="A209" s="37"/>
      <c r="B209" s="38"/>
      <c r="C209" s="109"/>
      <c r="D209" s="84"/>
      <c r="E209" s="84"/>
      <c r="F209" s="84"/>
      <c r="G209" s="85"/>
      <c r="H209" s="109"/>
      <c r="I209" s="84"/>
      <c r="J209" s="84"/>
      <c r="K209" s="84"/>
      <c r="L209" s="85"/>
      <c r="M209" s="109"/>
      <c r="N209" s="84"/>
      <c r="O209" s="84"/>
      <c r="P209" s="84"/>
      <c r="Q209" s="85"/>
    </row>
    <row r="210" spans="1:17" ht="15.75" hidden="1">
      <c r="A210" s="37"/>
      <c r="B210" s="38"/>
      <c r="C210" s="109"/>
      <c r="D210" s="84"/>
      <c r="E210" s="84"/>
      <c r="F210" s="84"/>
      <c r="G210" s="85"/>
      <c r="H210" s="109"/>
      <c r="I210" s="84"/>
      <c r="J210" s="84"/>
      <c r="K210" s="84"/>
      <c r="L210" s="85"/>
      <c r="M210" s="109"/>
      <c r="N210" s="84"/>
      <c r="O210" s="84"/>
      <c r="P210" s="84"/>
      <c r="Q210" s="85"/>
    </row>
    <row r="211" spans="1:17" ht="16.5" hidden="1" thickBot="1">
      <c r="A211" s="53"/>
      <c r="B211" s="40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</row>
    <row r="212" spans="1:17" ht="16.5" hidden="1" thickBot="1">
      <c r="A212" s="41"/>
      <c r="B212" s="42"/>
      <c r="C212" s="114"/>
      <c r="D212" s="114"/>
      <c r="E212" s="114"/>
      <c r="F212" s="114"/>
      <c r="G212" s="115"/>
      <c r="H212" s="114"/>
      <c r="I212" s="114"/>
      <c r="J212" s="114"/>
      <c r="K212" s="114"/>
      <c r="L212" s="115"/>
      <c r="M212" s="114"/>
      <c r="N212" s="114"/>
      <c r="O212" s="114"/>
      <c r="P212" s="114"/>
      <c r="Q212" s="115"/>
    </row>
    <row r="214" spans="1:17" ht="15" customHeight="1"/>
    <row r="218" spans="1:17" ht="48" customHeight="1"/>
  </sheetData>
  <sheetProtection password="CC09" sheet="1" objects="1" scenarios="1" formatColumns="0" formatRows="0"/>
  <protectedRanges>
    <protectedRange sqref="O11 Q11:Q12 N14:Q17 N20:Q20 E11 G11:G12 D14:G17 D20:G20 D22:G24 J11 L11:L12 I14:L17 I20:L20 N22:Q24 I22:L24 T11 V11:V12 S14:V17 S20:V20 S22:V24 Y11 AA11:AA12 X14:AA17 X20:AA20 X22:AA24" name="Диапазон1"/>
    <protectedRange sqref="A39:B42 A31:B34 A47:B50" name="Диапазон1_2"/>
  </protectedRanges>
  <mergeCells count="31">
    <mergeCell ref="M5:Q5"/>
    <mergeCell ref="H62:L62"/>
    <mergeCell ref="M62:Q62"/>
    <mergeCell ref="R62:V62"/>
    <mergeCell ref="W62:AA62"/>
    <mergeCell ref="C62:G62"/>
    <mergeCell ref="A166:A167"/>
    <mergeCell ref="B166:B167"/>
    <mergeCell ref="C166:G166"/>
    <mergeCell ref="H166:L166"/>
    <mergeCell ref="M166:Q166"/>
    <mergeCell ref="M115:Q115"/>
    <mergeCell ref="R115:V115"/>
    <mergeCell ref="W115:AA115"/>
    <mergeCell ref="B62:B63"/>
    <mergeCell ref="AB115:AF115"/>
    <mergeCell ref="Z1:AA1"/>
    <mergeCell ref="K1:L1"/>
    <mergeCell ref="A3:L3"/>
    <mergeCell ref="H5:L5"/>
    <mergeCell ref="A5:A6"/>
    <mergeCell ref="B5:B6"/>
    <mergeCell ref="C5:G5"/>
    <mergeCell ref="W5:AA5"/>
    <mergeCell ref="A62:A63"/>
    <mergeCell ref="R5:V5"/>
    <mergeCell ref="AB62:AF62"/>
    <mergeCell ref="A115:A116"/>
    <mergeCell ref="B115:B116"/>
    <mergeCell ref="C115:G115"/>
    <mergeCell ref="H115:L115"/>
  </mergeCells>
  <phoneticPr fontId="0" type="noConversion"/>
  <hyperlinks>
    <hyperlink ref="B34" location="'Баланс мощности'!A1" display="Добавить"/>
    <hyperlink ref="B42" location="'Баланс мощности'!A1" display="Добавить"/>
    <hyperlink ref="B50" location="'Баланс мощности'!A1" display="Добавить"/>
  </hyperlinks>
  <pageMargins left="0.35433070866141736" right="0.15748031496062992" top="0.59055118110236227" bottom="0.59055118110236227" header="0.51181102362204722" footer="0.51181102362204722"/>
  <pageSetup paperSize="9" scale="27" orientation="landscape" r:id="rId1"/>
  <headerFooter alignWithMargins="0"/>
  <rowBreaks count="1" manualBreakCount="1">
    <brk id="58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E7:E18"/>
  <sheetViews>
    <sheetView workbookViewId="0">
      <selection activeCell="D20" sqref="D20"/>
    </sheetView>
  </sheetViews>
  <sheetFormatPr defaultRowHeight="12.75"/>
  <sheetData>
    <row r="7" spans="5:5">
      <c r="E7" t="s">
        <v>47</v>
      </c>
    </row>
    <row r="8" spans="5:5">
      <c r="E8" t="s">
        <v>48</v>
      </c>
    </row>
    <row r="9" spans="5:5">
      <c r="E9" t="s">
        <v>49</v>
      </c>
    </row>
    <row r="10" spans="5:5">
      <c r="E10" t="s">
        <v>50</v>
      </c>
    </row>
    <row r="11" spans="5:5">
      <c r="E11" t="s">
        <v>51</v>
      </c>
    </row>
    <row r="12" spans="5:5">
      <c r="E12" t="s">
        <v>52</v>
      </c>
    </row>
    <row r="13" spans="5:5">
      <c r="E13" t="s">
        <v>53</v>
      </c>
    </row>
    <row r="14" spans="5:5">
      <c r="E14" t="s">
        <v>54</v>
      </c>
    </row>
    <row r="15" spans="5:5">
      <c r="E15" t="s">
        <v>55</v>
      </c>
    </row>
    <row r="16" spans="5:5">
      <c r="E16" t="s">
        <v>56</v>
      </c>
    </row>
    <row r="17" spans="5:5">
      <c r="E17" t="s">
        <v>57</v>
      </c>
    </row>
    <row r="18" spans="5:5">
      <c r="E18" t="s">
        <v>58</v>
      </c>
    </row>
  </sheetData>
  <sheetProtection password="FA9C" sheet="1" objects="1" scenarios="1"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Баланс энергии</vt:lpstr>
      <vt:lpstr>Баланс мощности</vt:lpstr>
      <vt:lpstr>TEHSHEET</vt:lpstr>
      <vt:lpstr>SCOPE_MNTH</vt:lpstr>
      <vt:lpstr>'Баланс мощности'!Область_печати</vt:lpstr>
      <vt:lpstr>'Баланс энергии'!Область_печати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Татьяна Фоломкина</cp:lastModifiedBy>
  <cp:lastPrinted>2020-03-18T07:22:10Z</cp:lastPrinted>
  <dcterms:created xsi:type="dcterms:W3CDTF">2004-05-21T07:18:45Z</dcterms:created>
  <dcterms:modified xsi:type="dcterms:W3CDTF">2020-03-19T06:07:46Z</dcterms:modified>
</cp:coreProperties>
</file>